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<sst xmlns="http://schemas.openxmlformats.org/spreadsheetml/2006/main" count="324" uniqueCount="169">
  <si>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</si>
  <si>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</si>
  <si>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</si>
  <si>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</si>
  <si>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</si>
  <si>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</si>
  <si>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</si>
  <si>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</si>
  <si>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</si>
  <si>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</si>
  <si>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</si>
  <si>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</si>
  <si>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</si>
  <si>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</si>
  <si>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</si>
  <si>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</si>
  <si>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</si>
  <si>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</si>
  <si>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</si>
  <si>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</si>
  <si>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</si>
  <si>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</si>
  <si>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</si>
  <si>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</si>
  <si>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</si>
  <si>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</si>
  <si>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</si>
  <si>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</si>
  <si>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</si>
  <si>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</si>
  <si>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</si>
  <si>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</si>
  <si>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</si>
  <si>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</si>
  <si>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</si>
  <si>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</si>
  <si>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</si>
  <si>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</si>
  <si>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</si>
  <si>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</si>
  <si>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</si>
  <si>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</si>
  <si>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</si>
  <si>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</si>
  <si>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</si>
  <si>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</si>
  <si>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</si>
  <si>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</si>
  <si>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</si>
  <si>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</si>
  <si>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</si>
  <si>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</si>
  <si>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</si>
  <si>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</si>
  <si>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</si>
  <si>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</si>
  <si>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</si>
  <si>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</si>
  <si>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</si>
  <si>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</si>
  <si>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</si>
  <si>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</si>
  <si>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</si>
  <si>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</si>
  <si>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</si>
  <si>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</si>
  <si>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</si>
  <si>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</si>
  <si>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</si>
  <si>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</si>
  <si>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</si>
  <si>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</si>
  <si>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</si>
  <si>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</si>
  <si>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</si>
  <si>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</si>
  <si>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</si>
  <si>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</si>
  <si>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</si>
  <si>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</si>
  <si>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</si>
  <si>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</si>
  <si>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</si>
  <si>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</si>
  <si>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</si>
  <si>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</si>
  <si>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</si>
  <si>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</si>
  <si>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</si>
  <si>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</si>
  <si>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</si>
  <si>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</si>
  <si>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</si>
  <si>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</si>
  <si>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</si>
  <si>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</si>
  <si>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</si>
  <si>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</si>
  <si>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</si>
  <si>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</si>
  <si>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</si>
  <si>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</si>
  <si>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</si>
  <si>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</si>
  <si>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</si>
  <si>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</si>
  <si>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</si>
  <si>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</si>
  <si>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</si>
  <si>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</si>
  <si>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</si>
  <si>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</si>
  <si>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</si>
  <si>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</si>
  <si>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</si>
  <si>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</si>
  <si>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</si>
  <si>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</si>
  <si>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</si>
  <si>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</si>
  <si>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</si>
  <si>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</si>
  <si>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</si>
  <si>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</si>
  <si>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</si>
  <si>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</si>
  <si>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</si>
  <si>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</si>
  <si>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</si>
  <si>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</si>
  <si>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</si>
  <si>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</si>
  <si>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</si>
  <si>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</si>
  <si>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</si>
  <si>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</si>
  <si>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</si>
  <si>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</si>
  <si>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</si>
  <si>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</si>
  <si>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</si>
  <si>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</si>
  <si>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</si>
  <si>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</si>
  <si>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</si>
  <si>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</si>
  <si>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</si>
  <si>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</si>
  <si>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MART 2011 İHRACAT RAKAMLARI</t>
  </si>
  <si>
    <t>OCAK-MART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</si>
  <si>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</si>
  <si>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</si>
  <si>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</si>
  <si>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</si>
  <si>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</si>
  <si>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</si>
  <si>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 xml:space="preserve">POLONYA </t>
  </si>
  <si>
    <t>2011 YILI İHRACATIMIZDA İLK 20 ÜLKE (1000 $)</t>
  </si>
  <si>
    <t>SURİYE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</si>
  <si>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</si>
  <si>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</si>
  <si>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</si>
  <si>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</si>
  <si>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</si>
  <si>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MART 2011 İHRACAT RAKAMLARI - TL</t>
  </si>
  <si>
    <t>MART (2011/2010)</t>
  </si>
  <si>
    <t>OCAK-MART
(2011/2010)</t>
  </si>
  <si>
    <r>
      <t xml:space="preserve">Son Oniki Aylık 
</t>
    </r>
    <r>
      <rPr>
        <b/>
        <sz val="12"/>
        <color indexed="8"/>
        <rFont val="Arial"/>
        <family val="2"/>
      </rPr>
      <t>(Mart '11/Mart '10)</t>
    </r>
  </si>
  <si>
    <t>Tütün ve Mamulleri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</si>
</sst>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9" fillId="33" borderId="2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0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0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2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0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56691418"/>
        <c:axId val="40460715"/>
      </c:line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91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021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003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61323370"/>
        <c:axId val="15039419"/>
      </c:line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001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1388179.523</c:v>
                </c:pt>
                <c:pt idx="1">
                  <c:v>1355463.117</c:v>
                </c:pt>
                <c:pt idx="2">
                  <c:v>1484456.794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7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1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31389522.126</c:v>
                </c:pt>
              </c:numCache>
            </c:numRef>
          </c:val>
        </c:ser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06260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242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3</xdr:row>
      <xdr:rowOff>38100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1</xdr:row>
      <xdr:rowOff>85725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1952625</xdr:colOff>
      <xdr:row>3</xdr:row>
      <xdr:rowOff>19050</xdr:rowOff>
    </xdr:to>
    <xdr:pic>
      <xdr:nvPicPr>
        <xdr:cNvPr id="1" name="2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2</xdr:row>
      <xdr:rowOff>123825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523875</xdr:colOff>
      <xdr:row>2</xdr:row>
      <xdr:rowOff>123825</xdr:rowOff>
    </xdr:to>
    <xdr:pic>
      <xdr:nvPicPr>
        <xdr:cNvPr id="5" name="8 Resim" descr="C:\Documents and Settings\ibrahimozcelik\Desktop\logo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H35" sqref="H3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148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1" t="s">
        <v>120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8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7.25" thickTop="1">
      <c r="A8" s="85" t="s">
        <v>2</v>
      </c>
      <c r="B8" s="86">
        <v>1228085.7</v>
      </c>
      <c r="C8" s="86">
        <v>1484456.794</v>
      </c>
      <c r="D8" s="87">
        <f aca="true" t="shared" si="0" ref="D8:D41">(C8-B8)/B8*100</f>
        <v>20.875668041733576</v>
      </c>
      <c r="E8" s="87">
        <f aca="true" t="shared" si="1" ref="E8:E41">C8/C$43*100</f>
        <v>12.663134384249835</v>
      </c>
      <c r="F8" s="86">
        <v>3481191.262</v>
      </c>
      <c r="G8" s="86">
        <v>4228099.434</v>
      </c>
      <c r="H8" s="87">
        <f aca="true" t="shared" si="2" ref="H8:H43">(G8-F8)/F8*100</f>
        <v>21.455533918894464</v>
      </c>
      <c r="I8" s="87">
        <f aca="true" t="shared" si="3" ref="I8:I43">G8/G$43*100</f>
        <v>13.469779555827827</v>
      </c>
      <c r="J8" s="86">
        <v>13656845.585</v>
      </c>
      <c r="K8" s="86">
        <v>15771830.416000001</v>
      </c>
      <c r="L8" s="87">
        <f aca="true" t="shared" si="4" ref="L8:L43">(K8-J8)/J8*100</f>
        <v>15.486627697709304</v>
      </c>
      <c r="M8" s="88">
        <f aca="true" t="shared" si="5" ref="M8:M43">K8/K$43*100</f>
        <v>13.212776394100068</v>
      </c>
    </row>
    <row r="9" spans="1:13" ht="15.75">
      <c r="A9" s="89" t="s">
        <v>79</v>
      </c>
      <c r="B9" s="90">
        <v>901825.438</v>
      </c>
      <c r="C9" s="90">
        <v>1102853.865</v>
      </c>
      <c r="D9" s="91">
        <f t="shared" si="0"/>
        <v>22.291279279704685</v>
      </c>
      <c r="E9" s="91">
        <f t="shared" si="1"/>
        <v>9.407876844332275</v>
      </c>
      <c r="F9" s="90">
        <v>2583439.129</v>
      </c>
      <c r="G9" s="90">
        <v>3147020.3499999996</v>
      </c>
      <c r="H9" s="91">
        <f t="shared" si="2"/>
        <v>21.8151538650013</v>
      </c>
      <c r="I9" s="91">
        <f t="shared" si="3"/>
        <v>10.02570328203027</v>
      </c>
      <c r="J9" s="90">
        <v>10179046.040999997</v>
      </c>
      <c r="K9" s="90">
        <v>11698860.306</v>
      </c>
      <c r="L9" s="91">
        <f t="shared" si="4"/>
        <v>14.93081236570077</v>
      </c>
      <c r="M9" s="92">
        <f t="shared" si="5"/>
        <v>9.800664933106335</v>
      </c>
    </row>
    <row r="10" spans="1:13" ht="14.25">
      <c r="A10" s="93" t="s">
        <v>163</v>
      </c>
      <c r="B10" s="94">
        <v>357856.186</v>
      </c>
      <c r="C10" s="94">
        <v>440640.176</v>
      </c>
      <c r="D10" s="95">
        <f t="shared" si="0"/>
        <v>23.133312553663664</v>
      </c>
      <c r="E10" s="95">
        <f t="shared" si="1"/>
        <v>3.7588738091541245</v>
      </c>
      <c r="F10" s="94">
        <v>984034.837</v>
      </c>
      <c r="G10" s="94">
        <v>1211808.805</v>
      </c>
      <c r="H10" s="95">
        <f t="shared" si="2"/>
        <v>23.146941493901586</v>
      </c>
      <c r="I10" s="95">
        <f t="shared" si="3"/>
        <v>3.860551938751105</v>
      </c>
      <c r="J10" s="94">
        <v>3729796.45</v>
      </c>
      <c r="K10" s="94">
        <v>4329972.385</v>
      </c>
      <c r="L10" s="95">
        <f t="shared" si="4"/>
        <v>16.0913857644966</v>
      </c>
      <c r="M10" s="96">
        <f t="shared" si="5"/>
        <v>3.627413902294723</v>
      </c>
    </row>
    <row r="11" spans="1:13" ht="14.25">
      <c r="A11" s="93" t="s">
        <v>4</v>
      </c>
      <c r="B11" s="94">
        <v>195235.085</v>
      </c>
      <c r="C11" s="94">
        <v>217975.416</v>
      </c>
      <c r="D11" s="95">
        <f t="shared" si="0"/>
        <v>11.647666196882597</v>
      </c>
      <c r="E11" s="95">
        <f t="shared" si="1"/>
        <v>1.8594357184576713</v>
      </c>
      <c r="F11" s="94">
        <v>549453.793</v>
      </c>
      <c r="G11" s="94">
        <v>703166.669</v>
      </c>
      <c r="H11" s="95">
        <f t="shared" si="2"/>
        <v>27.975578284887746</v>
      </c>
      <c r="I11" s="95">
        <f t="shared" si="3"/>
        <v>2.2401318063315334</v>
      </c>
      <c r="J11" s="94">
        <v>2013079.029</v>
      </c>
      <c r="K11" s="94">
        <v>2333039.623</v>
      </c>
      <c r="L11" s="95">
        <f t="shared" si="4"/>
        <v>15.894090067539024</v>
      </c>
      <c r="M11" s="96">
        <f t="shared" si="5"/>
        <v>1.9544929183363928</v>
      </c>
    </row>
    <row r="12" spans="1:13" ht="14.25">
      <c r="A12" s="93" t="s">
        <v>5</v>
      </c>
      <c r="B12" s="94">
        <v>89875.775</v>
      </c>
      <c r="C12" s="94">
        <v>95015.245</v>
      </c>
      <c r="D12" s="95">
        <f t="shared" si="0"/>
        <v>5.7184152236795756</v>
      </c>
      <c r="E12" s="95">
        <f t="shared" si="1"/>
        <v>0.8105259923027588</v>
      </c>
      <c r="F12" s="94">
        <v>243155.38700000002</v>
      </c>
      <c r="G12" s="94">
        <v>264757.052</v>
      </c>
      <c r="H12" s="95">
        <f t="shared" si="2"/>
        <v>8.883893244775205</v>
      </c>
      <c r="I12" s="95">
        <f t="shared" si="3"/>
        <v>0.8434567781479582</v>
      </c>
      <c r="J12" s="94">
        <v>1064740.096</v>
      </c>
      <c r="K12" s="94">
        <v>1140581.558</v>
      </c>
      <c r="L12" s="95">
        <f t="shared" si="4"/>
        <v>7.1230023444143935</v>
      </c>
      <c r="M12" s="96">
        <f t="shared" si="5"/>
        <v>0.9555168098814966</v>
      </c>
    </row>
    <row r="13" spans="1:13" ht="14.25">
      <c r="A13" s="93" t="s">
        <v>6</v>
      </c>
      <c r="B13" s="94">
        <v>85122.203</v>
      </c>
      <c r="C13" s="94">
        <v>112729.469</v>
      </c>
      <c r="D13" s="95">
        <f t="shared" si="0"/>
        <v>32.43250882498895</v>
      </c>
      <c r="E13" s="95">
        <f t="shared" si="1"/>
        <v>0.9616368901957587</v>
      </c>
      <c r="F13" s="94">
        <v>243995.70899999997</v>
      </c>
      <c r="G13" s="94">
        <v>313901.125</v>
      </c>
      <c r="H13" s="95">
        <f t="shared" si="2"/>
        <v>28.650264501167943</v>
      </c>
      <c r="I13" s="95">
        <f t="shared" si="3"/>
        <v>1.0000188079957901</v>
      </c>
      <c r="J13" s="94">
        <v>1109028.994</v>
      </c>
      <c r="K13" s="94">
        <v>1311593.133</v>
      </c>
      <c r="L13" s="95">
        <f t="shared" si="4"/>
        <v>18.264999390989768</v>
      </c>
      <c r="M13" s="96">
        <f t="shared" si="5"/>
        <v>1.0987809486453555</v>
      </c>
    </row>
    <row r="14" spans="1:13" ht="14.25">
      <c r="A14" s="93" t="s">
        <v>7</v>
      </c>
      <c r="B14" s="94">
        <v>105502.591</v>
      </c>
      <c r="C14" s="94">
        <v>132009.668</v>
      </c>
      <c r="D14" s="95">
        <f t="shared" si="0"/>
        <v>25.12457442869816</v>
      </c>
      <c r="E14" s="95">
        <f t="shared" si="1"/>
        <v>1.1261063121950352</v>
      </c>
      <c r="F14" s="94">
        <v>301219.011</v>
      </c>
      <c r="G14" s="94">
        <v>382752.244</v>
      </c>
      <c r="H14" s="95">
        <f t="shared" si="2"/>
        <v>27.06775801743802</v>
      </c>
      <c r="I14" s="95">
        <f t="shared" si="3"/>
        <v>1.2193630806598539</v>
      </c>
      <c r="J14" s="94">
        <v>1279844.2920000001</v>
      </c>
      <c r="K14" s="94">
        <v>1630576.3040000005</v>
      </c>
      <c r="L14" s="95">
        <f t="shared" si="4"/>
        <v>27.404272081560393</v>
      </c>
      <c r="M14" s="96">
        <f t="shared" si="5"/>
        <v>1.3660075926516442</v>
      </c>
    </row>
    <row r="15" spans="1:13" ht="14.25">
      <c r="A15" s="93" t="s">
        <v>8</v>
      </c>
      <c r="B15" s="94">
        <v>20702.266</v>
      </c>
      <c r="C15" s="94">
        <v>18305.836</v>
      </c>
      <c r="D15" s="95">
        <f t="shared" si="0"/>
        <v>-11.575689347243438</v>
      </c>
      <c r="E15" s="95">
        <f t="shared" si="1"/>
        <v>0.1561576343757422</v>
      </c>
      <c r="F15" s="94">
        <v>65250.148</v>
      </c>
      <c r="G15" s="94">
        <v>46173.132</v>
      </c>
      <c r="H15" s="95">
        <f t="shared" si="2"/>
        <v>-29.23673981551736</v>
      </c>
      <c r="I15" s="95">
        <f t="shared" si="3"/>
        <v>0.14709727601031145</v>
      </c>
      <c r="J15" s="94">
        <v>216088.96</v>
      </c>
      <c r="K15" s="94">
        <v>170171.80600000004</v>
      </c>
      <c r="L15" s="95">
        <f t="shared" si="4"/>
        <v>-21.249190148353694</v>
      </c>
      <c r="M15" s="96">
        <f t="shared" si="5"/>
        <v>0.14256062625281632</v>
      </c>
    </row>
    <row r="16" spans="1:13" ht="14.25">
      <c r="A16" s="93" t="s">
        <v>162</v>
      </c>
      <c r="B16" s="94">
        <v>38567.664</v>
      </c>
      <c r="C16" s="94">
        <v>74347.103</v>
      </c>
      <c r="D16" s="95">
        <f t="shared" si="0"/>
        <v>92.77056292546007</v>
      </c>
      <c r="E16" s="95">
        <f t="shared" si="1"/>
        <v>0.6342167452592522</v>
      </c>
      <c r="F16" s="94">
        <v>177213.326</v>
      </c>
      <c r="G16" s="94">
        <v>200018.913</v>
      </c>
      <c r="H16" s="95">
        <f t="shared" si="2"/>
        <v>12.869002300650912</v>
      </c>
      <c r="I16" s="95">
        <f t="shared" si="3"/>
        <v>0.6372155402592892</v>
      </c>
      <c r="J16" s="94">
        <v>712800.685</v>
      </c>
      <c r="K16" s="94">
        <v>721407.509</v>
      </c>
      <c r="L16" s="95">
        <f t="shared" si="4"/>
        <v>1.2074657307603325</v>
      </c>
      <c r="M16" s="96">
        <f t="shared" si="5"/>
        <v>0.6043557313279275</v>
      </c>
    </row>
    <row r="17" spans="1:13" ht="14.25">
      <c r="A17" s="93" t="s">
        <v>9</v>
      </c>
      <c r="B17" s="94">
        <v>8963.669</v>
      </c>
      <c r="C17" s="94">
        <v>11830.952</v>
      </c>
      <c r="D17" s="95">
        <f t="shared" si="0"/>
        <v>31.98782775222958</v>
      </c>
      <c r="E17" s="95">
        <f t="shared" si="1"/>
        <v>0.10092374239193205</v>
      </c>
      <c r="F17" s="94">
        <v>19116.917</v>
      </c>
      <c r="G17" s="94">
        <v>24442.409</v>
      </c>
      <c r="H17" s="95">
        <f t="shared" si="2"/>
        <v>27.85748350531625</v>
      </c>
      <c r="I17" s="95">
        <f t="shared" si="3"/>
        <v>0.07786805068865418</v>
      </c>
      <c r="J17" s="94">
        <v>53667.54</v>
      </c>
      <c r="K17" s="94">
        <v>61517.99</v>
      </c>
      <c r="L17" s="95">
        <f t="shared" si="4"/>
        <v>14.62792965729377</v>
      </c>
      <c r="M17" s="96">
        <f t="shared" si="5"/>
        <v>0.051536405391469434</v>
      </c>
    </row>
    <row r="18" spans="1:13" ht="15.75">
      <c r="A18" s="89" t="s">
        <v>80</v>
      </c>
      <c r="B18" s="90">
        <v>74465.066</v>
      </c>
      <c r="C18" s="90">
        <v>104486.313</v>
      </c>
      <c r="D18" s="91">
        <f t="shared" si="0"/>
        <v>40.31588046937337</v>
      </c>
      <c r="E18" s="91">
        <f t="shared" si="1"/>
        <v>0.891318782858284</v>
      </c>
      <c r="F18" s="90">
        <v>233174.24599999998</v>
      </c>
      <c r="G18" s="90">
        <v>299314.196</v>
      </c>
      <c r="H18" s="91">
        <f t="shared" si="2"/>
        <v>28.365032217151466</v>
      </c>
      <c r="I18" s="91">
        <f t="shared" si="3"/>
        <v>0.9535481132797415</v>
      </c>
      <c r="J18" s="90">
        <v>850535.557</v>
      </c>
      <c r="K18" s="90">
        <v>1028272.6299999999</v>
      </c>
      <c r="L18" s="91">
        <f t="shared" si="4"/>
        <v>20.89707732230645</v>
      </c>
      <c r="M18" s="92">
        <f t="shared" si="5"/>
        <v>0.8614305362160313</v>
      </c>
    </row>
    <row r="19" spans="1:13" ht="14.25">
      <c r="A19" s="93" t="s">
        <v>115</v>
      </c>
      <c r="B19" s="94">
        <v>74465.066</v>
      </c>
      <c r="C19" s="94">
        <v>104486.313</v>
      </c>
      <c r="D19" s="95">
        <f t="shared" si="0"/>
        <v>40.31588046937337</v>
      </c>
      <c r="E19" s="95">
        <f t="shared" si="1"/>
        <v>0.891318782858284</v>
      </c>
      <c r="F19" s="94">
        <v>233174.24599999998</v>
      </c>
      <c r="G19" s="94">
        <v>299314.196</v>
      </c>
      <c r="H19" s="95">
        <f t="shared" si="2"/>
        <v>28.365032217151466</v>
      </c>
      <c r="I19" s="95">
        <f t="shared" si="3"/>
        <v>0.9535481132797415</v>
      </c>
      <c r="J19" s="94">
        <v>850535.557</v>
      </c>
      <c r="K19" s="94">
        <v>1028272.6299999999</v>
      </c>
      <c r="L19" s="95">
        <f t="shared" si="4"/>
        <v>20.89707732230645</v>
      </c>
      <c r="M19" s="96">
        <f t="shared" si="5"/>
        <v>0.8614305362160313</v>
      </c>
    </row>
    <row r="20" spans="1:13" ht="15.75">
      <c r="A20" s="89" t="s">
        <v>81</v>
      </c>
      <c r="B20" s="90">
        <v>251795.195</v>
      </c>
      <c r="C20" s="90">
        <v>277116.616</v>
      </c>
      <c r="D20" s="91">
        <f t="shared" si="0"/>
        <v>10.056355920532944</v>
      </c>
      <c r="E20" s="91">
        <f t="shared" si="1"/>
        <v>2.3639387570592763</v>
      </c>
      <c r="F20" s="90">
        <v>664577.888</v>
      </c>
      <c r="G20" s="90">
        <v>781764.889</v>
      </c>
      <c r="H20" s="91">
        <f t="shared" si="2"/>
        <v>17.633298235766752</v>
      </c>
      <c r="I20" s="91">
        <f t="shared" si="3"/>
        <v>2.4905281637035905</v>
      </c>
      <c r="J20" s="90">
        <v>2627263.9869999997</v>
      </c>
      <c r="K20" s="90">
        <v>3044697.481</v>
      </c>
      <c r="L20" s="91">
        <f t="shared" si="4"/>
        <v>15.88852494707455</v>
      </c>
      <c r="M20" s="92">
        <f t="shared" si="5"/>
        <v>2.5506809256154472</v>
      </c>
    </row>
    <row r="21" spans="1:13" ht="14.25">
      <c r="A21" s="93" t="s">
        <v>10</v>
      </c>
      <c r="B21" s="94">
        <v>251795.195</v>
      </c>
      <c r="C21" s="94">
        <v>277116.616</v>
      </c>
      <c r="D21" s="95">
        <f t="shared" si="0"/>
        <v>10.056355920532944</v>
      </c>
      <c r="E21" s="95">
        <f t="shared" si="1"/>
        <v>2.3639387570592763</v>
      </c>
      <c r="F21" s="94">
        <v>664577.888</v>
      </c>
      <c r="G21" s="94">
        <v>781764.889</v>
      </c>
      <c r="H21" s="95">
        <f t="shared" si="2"/>
        <v>17.633298235766752</v>
      </c>
      <c r="I21" s="95">
        <f t="shared" si="3"/>
        <v>2.4905281637035905</v>
      </c>
      <c r="J21" s="94">
        <v>2627263.9869999997</v>
      </c>
      <c r="K21" s="94">
        <v>3044697.481</v>
      </c>
      <c r="L21" s="95">
        <f t="shared" si="4"/>
        <v>15.88852494707455</v>
      </c>
      <c r="M21" s="96">
        <f t="shared" si="5"/>
        <v>2.5506809256154472</v>
      </c>
    </row>
    <row r="22" spans="1:13" ht="16.5">
      <c r="A22" s="97" t="s">
        <v>11</v>
      </c>
      <c r="B22" s="98">
        <v>8075112.861</v>
      </c>
      <c r="C22" s="98">
        <v>9956025.595</v>
      </c>
      <c r="D22" s="99">
        <f t="shared" si="0"/>
        <v>23.29271140078003</v>
      </c>
      <c r="E22" s="99">
        <f t="shared" si="1"/>
        <v>84.92971338208982</v>
      </c>
      <c r="F22" s="98">
        <v>21405119.54</v>
      </c>
      <c r="G22" s="98">
        <v>26439338.153</v>
      </c>
      <c r="H22" s="99">
        <f t="shared" si="2"/>
        <v>23.518759629407807</v>
      </c>
      <c r="I22" s="99">
        <f t="shared" si="3"/>
        <v>84.22982053333092</v>
      </c>
      <c r="J22" s="98">
        <v>85187788.87200001</v>
      </c>
      <c r="K22" s="98">
        <v>98511483.09799999</v>
      </c>
      <c r="L22" s="99">
        <f t="shared" si="4"/>
        <v>15.640380390691519</v>
      </c>
      <c r="M22" s="100">
        <f t="shared" si="5"/>
        <v>82.52752940486867</v>
      </c>
    </row>
    <row r="23" spans="1:13" ht="15.75">
      <c r="A23" s="89" t="s">
        <v>82</v>
      </c>
      <c r="B23" s="90">
        <v>741888.28</v>
      </c>
      <c r="C23" s="90">
        <v>969779.253</v>
      </c>
      <c r="D23" s="91">
        <f t="shared" si="0"/>
        <v>30.717694178967214</v>
      </c>
      <c r="E23" s="91">
        <f t="shared" si="1"/>
        <v>8.272686044775797</v>
      </c>
      <c r="F23" s="90">
        <v>2010984.467</v>
      </c>
      <c r="G23" s="90">
        <v>2608369.75</v>
      </c>
      <c r="H23" s="91">
        <f t="shared" si="2"/>
        <v>29.706111250634542</v>
      </c>
      <c r="I23" s="91">
        <f t="shared" si="3"/>
        <v>8.3096828920485</v>
      </c>
      <c r="J23" s="90">
        <v>8078769.880000001</v>
      </c>
      <c r="K23" s="90">
        <v>9736199.355</v>
      </c>
      <c r="L23" s="91">
        <f t="shared" si="4"/>
        <v>20.515864415239406</v>
      </c>
      <c r="M23" s="92">
        <f t="shared" si="5"/>
        <v>8.15645499684634</v>
      </c>
    </row>
    <row r="24" spans="1:13" ht="14.25">
      <c r="A24" s="93" t="s">
        <v>12</v>
      </c>
      <c r="B24" s="94">
        <v>549026.381</v>
      </c>
      <c r="C24" s="94">
        <v>735321.568</v>
      </c>
      <c r="D24" s="95">
        <f t="shared" si="0"/>
        <v>33.93191902011716</v>
      </c>
      <c r="E24" s="95">
        <f t="shared" si="1"/>
        <v>6.272648600388502</v>
      </c>
      <c r="F24" s="94">
        <v>1503885.974</v>
      </c>
      <c r="G24" s="94">
        <v>1973712.003</v>
      </c>
      <c r="H24" s="95">
        <f t="shared" si="2"/>
        <v>31.240801305591543</v>
      </c>
      <c r="I24" s="95">
        <f t="shared" si="3"/>
        <v>6.287805195241155</v>
      </c>
      <c r="J24" s="94">
        <v>5833887.752000001</v>
      </c>
      <c r="K24" s="94">
        <v>6994850.867</v>
      </c>
      <c r="L24" s="95">
        <f t="shared" si="4"/>
        <v>19.90033343720046</v>
      </c>
      <c r="M24" s="96">
        <f t="shared" si="5"/>
        <v>5.859903256504047</v>
      </c>
    </row>
    <row r="25" spans="1:13" ht="14.25">
      <c r="A25" s="93" t="s">
        <v>13</v>
      </c>
      <c r="B25" s="94">
        <v>91311.866</v>
      </c>
      <c r="C25" s="94">
        <v>112864.292</v>
      </c>
      <c r="D25" s="95">
        <f t="shared" si="0"/>
        <v>23.60309447624256</v>
      </c>
      <c r="E25" s="95">
        <f t="shared" si="1"/>
        <v>0.9627869955905323</v>
      </c>
      <c r="F25" s="94">
        <v>247294.12</v>
      </c>
      <c r="G25" s="94">
        <v>304689.71</v>
      </c>
      <c r="H25" s="95">
        <f t="shared" si="2"/>
        <v>23.209443880024335</v>
      </c>
      <c r="I25" s="95">
        <f t="shared" si="3"/>
        <v>0.9706732991249489</v>
      </c>
      <c r="J25" s="94">
        <v>1106069.382</v>
      </c>
      <c r="K25" s="94">
        <v>1385800.1969999997</v>
      </c>
      <c r="L25" s="95">
        <f t="shared" si="4"/>
        <v>25.290530553715275</v>
      </c>
      <c r="M25" s="96">
        <f t="shared" si="5"/>
        <v>1.1609475658123778</v>
      </c>
    </row>
    <row r="26" spans="1:13" ht="14.25">
      <c r="A26" s="93" t="s">
        <v>14</v>
      </c>
      <c r="B26" s="94">
        <v>101550.033</v>
      </c>
      <c r="C26" s="94">
        <v>121593.394</v>
      </c>
      <c r="D26" s="95">
        <f t="shared" si="0"/>
        <v>19.737424408320976</v>
      </c>
      <c r="E26" s="95">
        <f t="shared" si="1"/>
        <v>1.037250457327246</v>
      </c>
      <c r="F26" s="94">
        <v>259804.372</v>
      </c>
      <c r="G26" s="94">
        <v>329968.038</v>
      </c>
      <c r="H26" s="95">
        <f t="shared" si="2"/>
        <v>27.006345374357288</v>
      </c>
      <c r="I26" s="95">
        <f t="shared" si="3"/>
        <v>1.05120440086817</v>
      </c>
      <c r="J26" s="94">
        <v>1138812.745</v>
      </c>
      <c r="K26" s="94">
        <v>1355548.291</v>
      </c>
      <c r="L26" s="95">
        <f t="shared" si="4"/>
        <v>19.031710608402072</v>
      </c>
      <c r="M26" s="96">
        <f t="shared" si="5"/>
        <v>1.135604174529915</v>
      </c>
    </row>
    <row r="27" spans="1:13" ht="15.75">
      <c r="A27" s="89" t="s">
        <v>83</v>
      </c>
      <c r="B27" s="90">
        <v>1023363.539</v>
      </c>
      <c r="C27" s="90">
        <v>1361456.276</v>
      </c>
      <c r="D27" s="91">
        <f t="shared" si="0"/>
        <v>33.03740304548803</v>
      </c>
      <c r="E27" s="91">
        <f t="shared" si="1"/>
        <v>11.613880478671806</v>
      </c>
      <c r="F27" s="90">
        <v>2697508.535</v>
      </c>
      <c r="G27" s="90">
        <v>3765004.6810000003</v>
      </c>
      <c r="H27" s="91">
        <f t="shared" si="2"/>
        <v>39.57341124779797</v>
      </c>
      <c r="I27" s="91">
        <f t="shared" si="3"/>
        <v>11.994463202998046</v>
      </c>
      <c r="J27" s="90">
        <v>10616155.679000001</v>
      </c>
      <c r="K27" s="90">
        <v>13747980.040999997</v>
      </c>
      <c r="L27" s="91">
        <f t="shared" si="4"/>
        <v>29.500550450622264</v>
      </c>
      <c r="M27" s="92">
        <f t="shared" si="5"/>
        <v>11.517305307062315</v>
      </c>
    </row>
    <row r="28" spans="1:13" ht="15">
      <c r="A28" s="93" t="s">
        <v>15</v>
      </c>
      <c r="B28" s="94">
        <v>1023363.539</v>
      </c>
      <c r="C28" s="94">
        <v>1361456.276</v>
      </c>
      <c r="D28" s="95">
        <f t="shared" si="0"/>
        <v>33.03740304548803</v>
      </c>
      <c r="E28" s="95">
        <f t="shared" si="1"/>
        <v>11.613880478671806</v>
      </c>
      <c r="F28" s="94">
        <v>2697508.535</v>
      </c>
      <c r="G28" s="101">
        <v>3765004.6810000003</v>
      </c>
      <c r="H28" s="95">
        <f t="shared" si="2"/>
        <v>39.57341124779797</v>
      </c>
      <c r="I28" s="95">
        <f t="shared" si="3"/>
        <v>11.994463202998046</v>
      </c>
      <c r="J28" s="94">
        <v>10616155.679000001</v>
      </c>
      <c r="K28" s="94">
        <v>13747980.040999997</v>
      </c>
      <c r="L28" s="95">
        <f t="shared" si="4"/>
        <v>29.500550450622264</v>
      </c>
      <c r="M28" s="96">
        <f t="shared" si="5"/>
        <v>11.517305307062315</v>
      </c>
    </row>
    <row r="29" spans="1:13" ht="15.75">
      <c r="A29" s="89" t="s">
        <v>84</v>
      </c>
      <c r="B29" s="90">
        <v>6309861.042</v>
      </c>
      <c r="C29" s="90">
        <v>7624790.067</v>
      </c>
      <c r="D29" s="91">
        <f t="shared" si="0"/>
        <v>20.83927072636791</v>
      </c>
      <c r="E29" s="91">
        <f t="shared" si="1"/>
        <v>65.04314686717268</v>
      </c>
      <c r="F29" s="90">
        <v>16696626.537999999</v>
      </c>
      <c r="G29" s="90">
        <v>20065963.724</v>
      </c>
      <c r="H29" s="91">
        <f t="shared" si="2"/>
        <v>20.179748156501535</v>
      </c>
      <c r="I29" s="91">
        <f t="shared" si="3"/>
        <v>63.92567444465593</v>
      </c>
      <c r="J29" s="90">
        <v>66492863.315000005</v>
      </c>
      <c r="K29" s="90">
        <v>75027303.703</v>
      </c>
      <c r="L29" s="91">
        <f t="shared" si="4"/>
        <v>12.835122391360038</v>
      </c>
      <c r="M29" s="92">
        <f t="shared" si="5"/>
        <v>62.853769101797766</v>
      </c>
    </row>
    <row r="30" spans="1:13" ht="14.25">
      <c r="A30" s="93" t="s">
        <v>16</v>
      </c>
      <c r="B30" s="94">
        <v>1234476.762</v>
      </c>
      <c r="C30" s="94">
        <v>1429689.044</v>
      </c>
      <c r="D30" s="95">
        <f t="shared" si="0"/>
        <v>15.813362228360834</v>
      </c>
      <c r="E30" s="95">
        <f t="shared" si="1"/>
        <v>12.195938989290433</v>
      </c>
      <c r="F30" s="94">
        <v>3533794.3880000003</v>
      </c>
      <c r="G30" s="94">
        <v>4035959.99</v>
      </c>
      <c r="H30" s="95">
        <f t="shared" si="2"/>
        <v>14.210379746632839</v>
      </c>
      <c r="I30" s="95">
        <f t="shared" si="3"/>
        <v>12.857666242255428</v>
      </c>
      <c r="J30" s="94">
        <v>13752887.200000001</v>
      </c>
      <c r="K30" s="94">
        <v>15132970.819</v>
      </c>
      <c r="L30" s="95">
        <f t="shared" si="4"/>
        <v>10.034864671906849</v>
      </c>
      <c r="M30" s="96">
        <f t="shared" si="5"/>
        <v>12.677574785932721</v>
      </c>
    </row>
    <row r="31" spans="1:13" ht="14.25">
      <c r="A31" s="93" t="s">
        <v>127</v>
      </c>
      <c r="B31" s="94">
        <v>1694574.505</v>
      </c>
      <c r="C31" s="94">
        <v>1955269.78</v>
      </c>
      <c r="D31" s="95">
        <f t="shared" si="0"/>
        <v>15.384114078831852</v>
      </c>
      <c r="E31" s="95">
        <f t="shared" si="1"/>
        <v>16.67939685525304</v>
      </c>
      <c r="F31" s="94">
        <v>4519440.882999999</v>
      </c>
      <c r="G31" s="94">
        <v>5079279.563</v>
      </c>
      <c r="H31" s="95">
        <f t="shared" si="2"/>
        <v>12.387343799668873</v>
      </c>
      <c r="I31" s="95">
        <f t="shared" si="3"/>
        <v>16.18144915558566</v>
      </c>
      <c r="J31" s="94">
        <v>16582779.331999999</v>
      </c>
      <c r="K31" s="94">
        <v>17937866.708</v>
      </c>
      <c r="L31" s="95">
        <f t="shared" si="4"/>
        <v>8.171654153203816</v>
      </c>
      <c r="M31" s="96">
        <f t="shared" si="5"/>
        <v>15.027363061140836</v>
      </c>
    </row>
    <row r="32" spans="1:13" ht="14.25">
      <c r="A32" s="93" t="s">
        <v>128</v>
      </c>
      <c r="B32" s="94">
        <v>102346.208</v>
      </c>
      <c r="C32" s="94">
        <v>162490.551</v>
      </c>
      <c r="D32" s="95">
        <f t="shared" si="0"/>
        <v>58.76558025481512</v>
      </c>
      <c r="E32" s="95">
        <f t="shared" si="1"/>
        <v>1.3861229857282067</v>
      </c>
      <c r="F32" s="94">
        <v>218586.22</v>
      </c>
      <c r="G32" s="94">
        <v>301204.23400000005</v>
      </c>
      <c r="H32" s="95">
        <f t="shared" si="2"/>
        <v>37.79653356007531</v>
      </c>
      <c r="I32" s="95">
        <f t="shared" si="3"/>
        <v>0.9595693518077233</v>
      </c>
      <c r="J32" s="94">
        <v>1669750.3000000003</v>
      </c>
      <c r="K32" s="94">
        <v>1201839.4840000002</v>
      </c>
      <c r="L32" s="95">
        <f t="shared" si="4"/>
        <v>-28.022801732690212</v>
      </c>
      <c r="M32" s="96">
        <f t="shared" si="5"/>
        <v>1.006835347886016</v>
      </c>
    </row>
    <row r="33" spans="1:13" ht="14.25">
      <c r="A33" s="93" t="s">
        <v>160</v>
      </c>
      <c r="B33" s="94">
        <v>798179.427</v>
      </c>
      <c r="C33" s="94">
        <v>921262.975</v>
      </c>
      <c r="D33" s="95">
        <f t="shared" si="0"/>
        <v>15.420536264961882</v>
      </c>
      <c r="E33" s="95">
        <f t="shared" si="1"/>
        <v>7.858818729390918</v>
      </c>
      <c r="F33" s="94">
        <v>2130557.0160000003</v>
      </c>
      <c r="G33" s="94">
        <v>2380600.1350000002</v>
      </c>
      <c r="H33" s="95">
        <f t="shared" si="2"/>
        <v>11.736044476736966</v>
      </c>
      <c r="I33" s="95">
        <f t="shared" si="3"/>
        <v>7.5840598192100055</v>
      </c>
      <c r="J33" s="94">
        <v>8947783.207</v>
      </c>
      <c r="K33" s="94">
        <v>9862518.133</v>
      </c>
      <c r="L33" s="95">
        <f t="shared" si="4"/>
        <v>10.223034072667145</v>
      </c>
      <c r="M33" s="96">
        <f t="shared" si="5"/>
        <v>8.262277956139435</v>
      </c>
    </row>
    <row r="34" spans="1:13" ht="14.25">
      <c r="A34" s="93" t="s">
        <v>33</v>
      </c>
      <c r="B34" s="94">
        <v>518417.46</v>
      </c>
      <c r="C34" s="94">
        <v>717639.9</v>
      </c>
      <c r="D34" s="95">
        <f t="shared" si="0"/>
        <v>38.4289603208966</v>
      </c>
      <c r="E34" s="95">
        <f t="shared" si="1"/>
        <v>6.12181542092064</v>
      </c>
      <c r="F34" s="94">
        <v>1392308.989</v>
      </c>
      <c r="G34" s="94">
        <v>1837197.869</v>
      </c>
      <c r="H34" s="95">
        <f t="shared" si="2"/>
        <v>31.953315213423494</v>
      </c>
      <c r="I34" s="95">
        <f t="shared" si="3"/>
        <v>5.852901683642535</v>
      </c>
      <c r="J34" s="94">
        <v>5706166.216</v>
      </c>
      <c r="K34" s="94">
        <v>6794484.235</v>
      </c>
      <c r="L34" s="95">
        <f t="shared" si="4"/>
        <v>19.07266591618684</v>
      </c>
      <c r="M34" s="96">
        <f t="shared" si="5"/>
        <v>5.692047057469011</v>
      </c>
    </row>
    <row r="35" spans="1:13" ht="14.25">
      <c r="A35" s="93" t="s">
        <v>17</v>
      </c>
      <c r="B35" s="94">
        <v>491969.472</v>
      </c>
      <c r="C35" s="94">
        <v>609948.577</v>
      </c>
      <c r="D35" s="95">
        <f t="shared" si="0"/>
        <v>23.980980876797176</v>
      </c>
      <c r="E35" s="95">
        <f t="shared" si="1"/>
        <v>5.2031563527156175</v>
      </c>
      <c r="F35" s="94">
        <v>1324593.0150000001</v>
      </c>
      <c r="G35" s="94">
        <v>1660064.94</v>
      </c>
      <c r="H35" s="95">
        <f t="shared" si="2"/>
        <v>25.3264150724817</v>
      </c>
      <c r="I35" s="95">
        <f t="shared" si="3"/>
        <v>5.288595771978845</v>
      </c>
      <c r="J35" s="94">
        <v>5618237.051000001</v>
      </c>
      <c r="K35" s="94">
        <v>6134752.967</v>
      </c>
      <c r="L35" s="95">
        <f t="shared" si="4"/>
        <v>9.19355860764301</v>
      </c>
      <c r="M35" s="96">
        <f t="shared" si="5"/>
        <v>5.139360305559917</v>
      </c>
    </row>
    <row r="36" spans="1:13" ht="14.25">
      <c r="A36" s="93" t="s">
        <v>161</v>
      </c>
      <c r="B36" s="94">
        <v>1045324.853</v>
      </c>
      <c r="C36" s="94">
        <v>1390584.562</v>
      </c>
      <c r="D36" s="95">
        <f t="shared" si="0"/>
        <v>33.02893909095644</v>
      </c>
      <c r="E36" s="95">
        <f t="shared" si="1"/>
        <v>11.862358845635217</v>
      </c>
      <c r="F36" s="94">
        <v>2527294.608</v>
      </c>
      <c r="G36" s="94">
        <v>3661055.364</v>
      </c>
      <c r="H36" s="95">
        <f t="shared" si="2"/>
        <v>44.86064871151738</v>
      </c>
      <c r="I36" s="95">
        <f t="shared" si="3"/>
        <v>11.663303918117126</v>
      </c>
      <c r="J36" s="94">
        <v>9944984.994</v>
      </c>
      <c r="K36" s="94">
        <v>13425812.323000003</v>
      </c>
      <c r="L36" s="95">
        <f t="shared" si="4"/>
        <v>35.000830379332406</v>
      </c>
      <c r="M36" s="96">
        <f t="shared" si="5"/>
        <v>11.247410823856796</v>
      </c>
    </row>
    <row r="37" spans="1:13" ht="14.25">
      <c r="A37" s="93" t="s">
        <v>18</v>
      </c>
      <c r="B37" s="94">
        <v>301053.451</v>
      </c>
      <c r="C37" s="94">
        <v>279982.39</v>
      </c>
      <c r="D37" s="95">
        <f t="shared" si="0"/>
        <v>-6.99910960329765</v>
      </c>
      <c r="E37" s="95">
        <f t="shared" si="1"/>
        <v>2.3883851952604873</v>
      </c>
      <c r="F37" s="94">
        <v>774203.629</v>
      </c>
      <c r="G37" s="94">
        <v>738724.967</v>
      </c>
      <c r="H37" s="95">
        <f t="shared" si="2"/>
        <v>-4.582600839242516</v>
      </c>
      <c r="I37" s="95">
        <f t="shared" si="3"/>
        <v>2.353412594287674</v>
      </c>
      <c r="J37" s="94">
        <v>3200452.698</v>
      </c>
      <c r="K37" s="94">
        <v>3177665.199</v>
      </c>
      <c r="L37" s="95">
        <f t="shared" si="4"/>
        <v>-0.7120086172259321</v>
      </c>
      <c r="M37" s="96">
        <f t="shared" si="5"/>
        <v>2.662074002970975</v>
      </c>
    </row>
    <row r="38" spans="1:13" ht="14.25">
      <c r="A38" s="93" t="s">
        <v>88</v>
      </c>
      <c r="B38" s="94">
        <v>116761.848</v>
      </c>
      <c r="C38" s="94">
        <v>149321.45</v>
      </c>
      <c r="D38" s="95">
        <f t="shared" si="0"/>
        <v>27.88548019555156</v>
      </c>
      <c r="E38" s="95">
        <f t="shared" si="1"/>
        <v>1.2737841851940372</v>
      </c>
      <c r="F38" s="94">
        <v>260096.443</v>
      </c>
      <c r="G38" s="94">
        <v>351813.77</v>
      </c>
      <c r="H38" s="95">
        <f t="shared" si="2"/>
        <v>35.26281480135429</v>
      </c>
      <c r="I38" s="95">
        <f t="shared" si="3"/>
        <v>1.1208000191522254</v>
      </c>
      <c r="J38" s="94">
        <v>1019812.4789999999</v>
      </c>
      <c r="K38" s="94">
        <v>1295150.323</v>
      </c>
      <c r="L38" s="95">
        <f t="shared" si="4"/>
        <v>26.99886985791632</v>
      </c>
      <c r="M38" s="96">
        <f t="shared" si="5"/>
        <v>1.0850060622757765</v>
      </c>
    </row>
    <row r="39" spans="1:13" ht="14.25">
      <c r="A39" s="93" t="s">
        <v>85</v>
      </c>
      <c r="B39" s="94">
        <v>6757.057</v>
      </c>
      <c r="C39" s="94">
        <v>8600.837</v>
      </c>
      <c r="D39" s="95">
        <f t="shared" si="0"/>
        <v>27.28673148679965</v>
      </c>
      <c r="E39" s="95">
        <f t="shared" si="1"/>
        <v>0.07336929925360171</v>
      </c>
      <c r="F39" s="94">
        <v>15751.347999999998</v>
      </c>
      <c r="G39" s="94">
        <v>20062.893</v>
      </c>
      <c r="H39" s="95">
        <f t="shared" si="2"/>
        <v>27.37254614652665</v>
      </c>
      <c r="I39" s="95">
        <f t="shared" si="3"/>
        <v>0.06391589180448806</v>
      </c>
      <c r="J39" s="94">
        <v>50009.835999999996</v>
      </c>
      <c r="K39" s="94">
        <v>64243.516</v>
      </c>
      <c r="L39" s="95">
        <f t="shared" si="4"/>
        <v>28.46176100237563</v>
      </c>
      <c r="M39" s="96">
        <f t="shared" si="5"/>
        <v>0.053819701917266045</v>
      </c>
    </row>
    <row r="40" spans="1:13" ht="15.75">
      <c r="A40" s="102" t="s">
        <v>19</v>
      </c>
      <c r="B40" s="98">
        <v>242148.111</v>
      </c>
      <c r="C40" s="98">
        <v>282182.386</v>
      </c>
      <c r="D40" s="99">
        <f t="shared" si="0"/>
        <v>16.53297018699435</v>
      </c>
      <c r="E40" s="99">
        <f t="shared" si="1"/>
        <v>2.4071522251298743</v>
      </c>
      <c r="F40" s="98">
        <v>715228.828</v>
      </c>
      <c r="G40" s="98">
        <v>824962.0079999999</v>
      </c>
      <c r="H40" s="99">
        <f t="shared" si="2"/>
        <v>15.34238773720121</v>
      </c>
      <c r="I40" s="99">
        <f t="shared" si="3"/>
        <v>2.6281445276182858</v>
      </c>
      <c r="J40" s="98">
        <v>2803529.826</v>
      </c>
      <c r="K40" s="98">
        <v>3767317.588</v>
      </c>
      <c r="L40" s="99">
        <f t="shared" si="4"/>
        <v>34.3776532377794</v>
      </c>
      <c r="M40" s="100">
        <f t="shared" si="5"/>
        <v>3.156052505187195</v>
      </c>
    </row>
    <row r="41" spans="1:13" ht="14.25">
      <c r="A41" s="93" t="s">
        <v>89</v>
      </c>
      <c r="B41" s="94">
        <v>242148.111</v>
      </c>
      <c r="C41" s="94">
        <v>282182.386</v>
      </c>
      <c r="D41" s="95">
        <f t="shared" si="0"/>
        <v>16.53297018699435</v>
      </c>
      <c r="E41" s="95">
        <f t="shared" si="1"/>
        <v>2.4071522251298743</v>
      </c>
      <c r="F41" s="94">
        <v>715228.828</v>
      </c>
      <c r="G41" s="94">
        <v>824962.0079999999</v>
      </c>
      <c r="H41" s="95">
        <f t="shared" si="2"/>
        <v>15.34238773720121</v>
      </c>
      <c r="I41" s="95">
        <f t="shared" si="3"/>
        <v>2.6281445276182858</v>
      </c>
      <c r="J41" s="94">
        <v>2803529.826</v>
      </c>
      <c r="K41" s="94">
        <v>3767317.588</v>
      </c>
      <c r="L41" s="95">
        <f t="shared" si="4"/>
        <v>34.3776532377794</v>
      </c>
      <c r="M41" s="96">
        <f t="shared" si="5"/>
        <v>3.156052505187195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395563.2249999903</v>
      </c>
      <c r="G42" s="142">
        <f>G43-G44</f>
        <v>-102877.47000000253</v>
      </c>
      <c r="H42" s="143">
        <f t="shared" si="2"/>
        <v>-126.00784489003118</v>
      </c>
      <c r="I42" s="144">
        <f t="shared" si="3"/>
        <v>-0.32774461996281534</v>
      </c>
      <c r="J42" s="141">
        <f>J43-J44</f>
        <v>2016456.7359999865</v>
      </c>
      <c r="K42" s="141">
        <f>K43-K44</f>
        <v>1317395.3100000322</v>
      </c>
      <c r="L42" s="143">
        <f t="shared" si="4"/>
        <v>-34.667811786860916</v>
      </c>
      <c r="M42" s="145">
        <f t="shared" si="5"/>
        <v>1.103641695006326</v>
      </c>
    </row>
    <row r="43" spans="1:13" s="108" customFormat="1" ht="18" customHeight="1" thickBot="1">
      <c r="A43" s="103" t="s">
        <v>135</v>
      </c>
      <c r="B43" s="104">
        <v>9545346.672</v>
      </c>
      <c r="C43" s="104">
        <v>11722664.776</v>
      </c>
      <c r="D43" s="105">
        <f>(C43-B43)/B43*100</f>
        <v>22.810256964127582</v>
      </c>
      <c r="E43" s="106">
        <f>C43/C$43*100</f>
        <v>100</v>
      </c>
      <c r="F43" s="104">
        <v>25997102.85599999</v>
      </c>
      <c r="G43" s="107">
        <v>31389522.126</v>
      </c>
      <c r="H43" s="105">
        <f t="shared" si="2"/>
        <v>20.742385410670735</v>
      </c>
      <c r="I43" s="106">
        <f t="shared" si="3"/>
        <v>100</v>
      </c>
      <c r="J43" s="104">
        <v>103664621.02</v>
      </c>
      <c r="K43" s="104">
        <v>119368026.41300002</v>
      </c>
      <c r="L43" s="105">
        <f t="shared" si="4"/>
        <v>15.148278398635506</v>
      </c>
      <c r="M43" s="106">
        <f t="shared" si="5"/>
        <v>100</v>
      </c>
    </row>
    <row r="44" spans="6:11" ht="19.5" customHeight="1" hidden="1">
      <c r="F44" s="159">
        <v>25601539.631</v>
      </c>
      <c r="G44" s="75">
        <v>31492399.596</v>
      </c>
      <c r="J44" s="165">
        <v>101648164.28400001</v>
      </c>
      <c r="K44" s="166">
        <v>118050631.10299999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1388179.523</v>
      </c>
      <c r="D3" s="73">
        <v>1355463.117</v>
      </c>
      <c r="E3" s="73">
        <v>1484456.794</v>
      </c>
      <c r="F3" s="73"/>
      <c r="G3" s="73"/>
      <c r="H3" s="73"/>
      <c r="I3" s="73"/>
      <c r="J3" s="73"/>
      <c r="K3" s="73"/>
      <c r="L3" s="73"/>
      <c r="M3" s="73"/>
      <c r="N3" s="73"/>
      <c r="O3" s="74">
        <f>SUM(C3:N3)</f>
        <v>4228099.434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388361.606</v>
      </c>
      <c r="D5" s="23">
        <v>382807.023</v>
      </c>
      <c r="E5" s="23">
        <v>440640.176</v>
      </c>
      <c r="F5" s="23"/>
      <c r="G5" s="23"/>
      <c r="H5" s="23"/>
      <c r="I5" s="23"/>
      <c r="J5" s="23"/>
      <c r="K5" s="23"/>
      <c r="L5" s="23"/>
      <c r="M5" s="23"/>
      <c r="N5" s="23"/>
      <c r="O5" s="186">
        <f>SUM(C5:N5)</f>
        <v>1211808.805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249279.787</v>
      </c>
      <c r="D7" s="23">
        <v>235911.466</v>
      </c>
      <c r="E7" s="23">
        <v>217975.416</v>
      </c>
      <c r="F7" s="23"/>
      <c r="G7" s="23"/>
      <c r="H7" s="23"/>
      <c r="I7" s="23"/>
      <c r="J7" s="23"/>
      <c r="K7" s="23"/>
      <c r="L7" s="23"/>
      <c r="M7" s="23"/>
      <c r="N7" s="23"/>
      <c r="O7" s="186">
        <f>SUM(C7:N7)</f>
        <v>703166.669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86898.906</v>
      </c>
      <c r="D9" s="23">
        <v>82842.901</v>
      </c>
      <c r="E9" s="23">
        <v>95015.245</v>
      </c>
      <c r="F9" s="23"/>
      <c r="G9" s="23"/>
      <c r="H9" s="23"/>
      <c r="I9" s="23"/>
      <c r="J9" s="23"/>
      <c r="K9" s="23"/>
      <c r="L9" s="23"/>
      <c r="M9" s="23"/>
      <c r="N9" s="23"/>
      <c r="O9" s="186">
        <f>SUM(C9:N9)</f>
        <v>264757.052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112729.469</v>
      </c>
      <c r="F11" s="23"/>
      <c r="G11" s="23"/>
      <c r="H11" s="23"/>
      <c r="I11" s="23"/>
      <c r="J11" s="23"/>
      <c r="K11" s="23"/>
      <c r="L11" s="23"/>
      <c r="M11" s="23"/>
      <c r="N11" s="23"/>
      <c r="O11" s="186">
        <f>SUM(C11:N11)</f>
        <v>313901.125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115506.475</v>
      </c>
      <c r="D13" s="23">
        <v>135236.101</v>
      </c>
      <c r="E13" s="23">
        <v>132009.668</v>
      </c>
      <c r="F13" s="23"/>
      <c r="G13" s="23"/>
      <c r="H13" s="23"/>
      <c r="I13" s="23"/>
      <c r="J13" s="23"/>
      <c r="K13" s="23"/>
      <c r="L13" s="23"/>
      <c r="M13" s="23"/>
      <c r="N13" s="23"/>
      <c r="O13" s="186">
        <f>SUM(C13:N13)</f>
        <v>382752.244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18305.836</v>
      </c>
      <c r="F15" s="23"/>
      <c r="G15" s="23"/>
      <c r="H15" s="23"/>
      <c r="I15" s="23"/>
      <c r="J15" s="23"/>
      <c r="K15" s="23"/>
      <c r="L15" s="23"/>
      <c r="M15" s="23"/>
      <c r="N15" s="23"/>
      <c r="O15" s="186">
        <f>SUM(C15:N15)</f>
        <v>46173.132</v>
      </c>
    </row>
    <row r="16" spans="1:15" ht="12.75">
      <c r="A16" s="19">
        <v>2010</v>
      </c>
      <c r="B16" s="22" t="s">
        <v>168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168</v>
      </c>
      <c r="C17" s="23">
        <v>69776.436</v>
      </c>
      <c r="D17" s="23">
        <v>55895.374</v>
      </c>
      <c r="E17" s="23">
        <v>74347.103</v>
      </c>
      <c r="F17" s="23"/>
      <c r="G17" s="23"/>
      <c r="H17" s="23"/>
      <c r="I17" s="23"/>
      <c r="J17" s="23"/>
      <c r="K17" s="23"/>
      <c r="L17" s="23"/>
      <c r="M17" s="23"/>
      <c r="N17" s="23"/>
      <c r="O17" s="186">
        <f>SUM(C17:N17)</f>
        <v>200018.913</v>
      </c>
    </row>
    <row r="18" spans="1:15" ht="12.75">
      <c r="A18" s="19">
        <v>2010</v>
      </c>
      <c r="B18" s="22" t="s">
        <v>141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141</v>
      </c>
      <c r="C19" s="23">
        <v>5261.606</v>
      </c>
      <c r="D19" s="23">
        <v>7349.851</v>
      </c>
      <c r="E19" s="23">
        <v>11830.952</v>
      </c>
      <c r="F19" s="23"/>
      <c r="G19" s="23"/>
      <c r="H19" s="23"/>
      <c r="I19" s="23"/>
      <c r="J19" s="23"/>
      <c r="K19" s="23"/>
      <c r="L19" s="23"/>
      <c r="M19" s="23"/>
      <c r="N19" s="23"/>
      <c r="O19" s="186">
        <f>SUM(C19:N19)</f>
        <v>24442.409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109354.891</v>
      </c>
      <c r="D21" s="24">
        <v>85472.992</v>
      </c>
      <c r="E21" s="24">
        <v>104486.313</v>
      </c>
      <c r="F21" s="24"/>
      <c r="G21" s="24"/>
      <c r="H21" s="24"/>
      <c r="I21" s="24"/>
      <c r="J21" s="24"/>
      <c r="K21" s="24"/>
      <c r="L21" s="24"/>
      <c r="M21" s="24"/>
      <c r="N21" s="24"/>
      <c r="O21" s="186">
        <f>SUM(C21:N21)</f>
        <v>299314.196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252338.535</v>
      </c>
      <c r="D23" s="24">
        <v>252309.738</v>
      </c>
      <c r="E23" s="24">
        <v>277116.616</v>
      </c>
      <c r="F23" s="24"/>
      <c r="G23" s="24"/>
      <c r="H23" s="24"/>
      <c r="I23" s="24"/>
      <c r="J23" s="24"/>
      <c r="K23" s="24"/>
      <c r="L23" s="24"/>
      <c r="M23" s="24"/>
      <c r="N23" s="24"/>
      <c r="O23" s="186">
        <f>SUM(C23:N23)</f>
        <v>781764.889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7940901.965</v>
      </c>
      <c r="D25" s="21">
        <v>8542410.593</v>
      </c>
      <c r="E25" s="21">
        <v>9956025.595</v>
      </c>
      <c r="F25" s="21"/>
      <c r="G25" s="21"/>
      <c r="H25" s="21"/>
      <c r="I25" s="21"/>
      <c r="J25" s="21"/>
      <c r="K25" s="21"/>
      <c r="L25" s="21"/>
      <c r="M25" s="21"/>
      <c r="N25" s="21"/>
      <c r="O25" s="186">
        <f>SUM(C25:N25)</f>
        <v>26439338.153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607646.669</v>
      </c>
      <c r="D27" s="23">
        <v>630743.766</v>
      </c>
      <c r="E27" s="23">
        <v>735321.568</v>
      </c>
      <c r="F27" s="23"/>
      <c r="G27" s="23"/>
      <c r="H27" s="23"/>
      <c r="I27" s="23"/>
      <c r="J27" s="23"/>
      <c r="K27" s="23"/>
      <c r="L27" s="23"/>
      <c r="M27" s="23"/>
      <c r="N27" s="23"/>
      <c r="O27" s="186">
        <f>SUM(C27:N27)</f>
        <v>1973712.003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89922.991</v>
      </c>
      <c r="D29" s="23">
        <v>101902.427</v>
      </c>
      <c r="E29" s="23">
        <v>112864.292</v>
      </c>
      <c r="F29" s="23"/>
      <c r="G29" s="23"/>
      <c r="H29" s="23"/>
      <c r="I29" s="23"/>
      <c r="J29" s="23"/>
      <c r="K29" s="23"/>
      <c r="L29" s="23"/>
      <c r="M29" s="23"/>
      <c r="N29" s="23"/>
      <c r="O29" s="186">
        <f>SUM(C29:N29)</f>
        <v>304689.71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101834.531</v>
      </c>
      <c r="D31" s="23">
        <v>106540.113</v>
      </c>
      <c r="E31" s="23">
        <v>121593.394</v>
      </c>
      <c r="F31" s="23"/>
      <c r="G31" s="23"/>
      <c r="H31" s="23"/>
      <c r="I31" s="23"/>
      <c r="J31" s="23"/>
      <c r="K31" s="23"/>
      <c r="L31" s="23"/>
      <c r="M31" s="23"/>
      <c r="N31" s="23"/>
      <c r="O31" s="186">
        <f>SUM(C31:N31)</f>
        <v>329968.038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1215940.497</v>
      </c>
      <c r="D33" s="24">
        <v>1187607.908</v>
      </c>
      <c r="E33" s="24">
        <v>1361456.276</v>
      </c>
      <c r="F33" s="24"/>
      <c r="G33" s="24"/>
      <c r="H33" s="24"/>
      <c r="I33" s="24"/>
      <c r="J33" s="24"/>
      <c r="K33" s="24"/>
      <c r="L33" s="24"/>
      <c r="M33" s="24"/>
      <c r="N33" s="24"/>
      <c r="O33" s="186">
        <f>SUM(C33:N33)</f>
        <v>3765004.6810000003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1306393.198</v>
      </c>
      <c r="D35" s="23">
        <v>1299877.748</v>
      </c>
      <c r="E35" s="23">
        <v>1429689.044</v>
      </c>
      <c r="F35" s="23"/>
      <c r="G35" s="23"/>
      <c r="H35" s="23"/>
      <c r="I35" s="23"/>
      <c r="J35" s="23"/>
      <c r="K35" s="23"/>
      <c r="L35" s="23"/>
      <c r="M35" s="23"/>
      <c r="N35" s="23"/>
      <c r="O35" s="186">
        <f>SUM(C35:N35)</f>
        <v>4035959.99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1490141.887</v>
      </c>
      <c r="D37" s="23">
        <v>1633867.896</v>
      </c>
      <c r="E37" s="23">
        <v>1955269.78</v>
      </c>
      <c r="F37" s="23"/>
      <c r="G37" s="23"/>
      <c r="H37" s="23"/>
      <c r="I37" s="23"/>
      <c r="J37" s="23"/>
      <c r="K37" s="23"/>
      <c r="L37" s="23"/>
      <c r="M37" s="23"/>
      <c r="N37" s="23"/>
      <c r="O37" s="186">
        <f>SUM(C37:N37)</f>
        <v>5079279.563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/>
      <c r="G39" s="23"/>
      <c r="H39" s="23"/>
      <c r="I39" s="23"/>
      <c r="J39" s="23"/>
      <c r="K39" s="23"/>
      <c r="L39" s="23"/>
      <c r="M39" s="23"/>
      <c r="N39" s="23"/>
      <c r="O39" s="186">
        <f>SUM(C39:N39)</f>
        <v>301204.23400000005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715763.589</v>
      </c>
      <c r="D41" s="23">
        <v>743573.571</v>
      </c>
      <c r="E41" s="23">
        <v>921262.975</v>
      </c>
      <c r="F41" s="23"/>
      <c r="G41" s="23"/>
      <c r="H41" s="23"/>
      <c r="I41" s="23"/>
      <c r="J41" s="23"/>
      <c r="K41" s="23"/>
      <c r="L41" s="23"/>
      <c r="M41" s="23"/>
      <c r="N41" s="23"/>
      <c r="O41" s="186">
        <f>SUM(C41:N41)</f>
        <v>2380600.1350000002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545338.327</v>
      </c>
      <c r="D43" s="23">
        <v>574219.642</v>
      </c>
      <c r="E43" s="23">
        <v>717639.9</v>
      </c>
      <c r="F43" s="23"/>
      <c r="G43" s="23"/>
      <c r="H43" s="23"/>
      <c r="I43" s="23"/>
      <c r="J43" s="23"/>
      <c r="K43" s="23"/>
      <c r="L43" s="23"/>
      <c r="M43" s="23"/>
      <c r="N43" s="23"/>
      <c r="O43" s="186">
        <f>SUM(C43:N43)</f>
        <v>1837197.869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507735.993</v>
      </c>
      <c r="D45" s="23">
        <v>542380.37</v>
      </c>
      <c r="E45" s="23">
        <v>609948.577</v>
      </c>
      <c r="F45" s="23"/>
      <c r="G45" s="23"/>
      <c r="H45" s="23"/>
      <c r="I45" s="23"/>
      <c r="J45" s="23"/>
      <c r="K45" s="23"/>
      <c r="L45" s="23"/>
      <c r="M45" s="23"/>
      <c r="N45" s="23"/>
      <c r="O45" s="186">
        <f>SUM(C45:N45)</f>
        <v>1660064.94</v>
      </c>
    </row>
    <row r="46" spans="1:15" ht="12.75">
      <c r="A46" s="19">
        <v>2010</v>
      </c>
      <c r="B46" s="22" t="s">
        <v>159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159</v>
      </c>
      <c r="C47" s="23">
        <v>974235.471</v>
      </c>
      <c r="D47" s="23">
        <v>1296235.331</v>
      </c>
      <c r="E47" s="23">
        <v>1390584.562</v>
      </c>
      <c r="F47" s="23"/>
      <c r="G47" s="23"/>
      <c r="H47" s="23"/>
      <c r="I47" s="23"/>
      <c r="J47" s="23"/>
      <c r="K47" s="23"/>
      <c r="L47" s="23"/>
      <c r="M47" s="23"/>
      <c r="N47" s="23"/>
      <c r="O47" s="186">
        <f>SUM(C47:N47)</f>
        <v>3661055.364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227890.71</v>
      </c>
      <c r="D49" s="23">
        <v>230851.867</v>
      </c>
      <c r="E49" s="23">
        <v>279982.39</v>
      </c>
      <c r="F49" s="23"/>
      <c r="G49" s="23"/>
      <c r="H49" s="23"/>
      <c r="I49" s="23"/>
      <c r="J49" s="23"/>
      <c r="K49" s="23"/>
      <c r="L49" s="23"/>
      <c r="M49" s="23"/>
      <c r="N49" s="23"/>
      <c r="O49" s="186">
        <f>SUM(C49:N49)</f>
        <v>738724.967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116237.033</v>
      </c>
      <c r="E51" s="23">
        <v>149321.45</v>
      </c>
      <c r="F51" s="23"/>
      <c r="G51" s="23"/>
      <c r="H51" s="23"/>
      <c r="I51" s="23"/>
      <c r="J51" s="23"/>
      <c r="K51" s="23"/>
      <c r="L51" s="23"/>
      <c r="M51" s="23"/>
      <c r="N51" s="23"/>
      <c r="O51" s="186">
        <f>SUM(C51:N51)</f>
        <v>351813.77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6952.49</v>
      </c>
      <c r="E53" s="23">
        <v>8600.837</v>
      </c>
      <c r="F53" s="23"/>
      <c r="G53" s="23"/>
      <c r="H53" s="23"/>
      <c r="I53" s="23"/>
      <c r="J53" s="23"/>
      <c r="K53" s="23"/>
      <c r="L53" s="23"/>
      <c r="M53" s="23"/>
      <c r="N53" s="23"/>
      <c r="O53" s="186">
        <f>SUM(C53:N53)</f>
        <v>20062.893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295397.091</v>
      </c>
      <c r="D55" s="21">
        <v>247382.531</v>
      </c>
      <c r="E55" s="21">
        <v>282182.386</v>
      </c>
      <c r="F55" s="21"/>
      <c r="G55" s="21"/>
      <c r="H55" s="21"/>
      <c r="I55" s="21"/>
      <c r="J55" s="21"/>
      <c r="K55" s="21"/>
      <c r="L55" s="21"/>
      <c r="M55" s="21"/>
      <c r="N55" s="21"/>
      <c r="O55" s="186">
        <f>SUM(C55:N55)</f>
        <v>824962.0079999999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295397.091</v>
      </c>
      <c r="D57" s="23">
        <v>247382.531</v>
      </c>
      <c r="E57" s="23">
        <v>282182.386</v>
      </c>
      <c r="F57" s="23"/>
      <c r="G57" s="23"/>
      <c r="H57" s="23"/>
      <c r="I57" s="23"/>
      <c r="J57" s="23"/>
      <c r="K57" s="23"/>
      <c r="L57" s="23"/>
      <c r="M57" s="23"/>
      <c r="N57" s="23"/>
      <c r="O57" s="186">
        <f>SUM(C57:N57)</f>
        <v>824962.0079999999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9558072.297999999</v>
      </c>
      <c r="D67" s="162">
        <v>10108785.052</v>
      </c>
      <c r="E67" s="162">
        <v>11722664.776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31389522.126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4" t="s">
        <v>117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1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8" thickBot="1" thickTop="1">
      <c r="A8" s="58" t="s">
        <v>2</v>
      </c>
      <c r="B8" s="59">
        <f>'SEKTÖR (U S D)'!B8*1.5283</f>
        <v>1876883.37531</v>
      </c>
      <c r="C8" s="59">
        <f>'SEKTÖR (U S D)'!C8*1.5747</f>
        <v>2337574.1135118</v>
      </c>
      <c r="D8" s="151">
        <f aca="true" t="shared" si="0" ref="D8:D41">(C8-B8)/B8*100</f>
        <v>24.545517545846913</v>
      </c>
      <c r="E8" s="151">
        <f aca="true" t="shared" si="1" ref="E8:E41">C8/C$43*100</f>
        <v>12.663134384249835</v>
      </c>
      <c r="F8" s="59">
        <f>'SEKTÖR (U S D)'!F8*1.5014</f>
        <v>5226660.5607668</v>
      </c>
      <c r="G8" s="59">
        <f>'SEKTÖR (U S D)'!G8*1.5742</f>
        <v>6655874.129002801</v>
      </c>
      <c r="H8" s="151">
        <f aca="true" t="shared" si="2" ref="H8:H43">(G8-F8)/F8*100</f>
        <v>27.344679296072783</v>
      </c>
      <c r="I8" s="151">
        <f aca="true" t="shared" si="3" ref="I8:I43">G8/G$43*100</f>
        <v>13.469779555827829</v>
      </c>
      <c r="J8" s="59">
        <f>'SEKTÖR (U S D)'!J8*1.5118</f>
        <v>20646419.155403003</v>
      </c>
      <c r="K8" s="59">
        <f>'SEKTÖR (U S D)'!K8*1.5187</f>
        <v>23952678.852779202</v>
      </c>
      <c r="L8" s="151">
        <f aca="true" t="shared" si="4" ref="L8:L43">(K8-J8)/J8*100</f>
        <v>16.01371972781526</v>
      </c>
      <c r="M8" s="151">
        <f aca="true" t="shared" si="5" ref="M8:M43">K8/K$43*100</f>
        <v>13.212776394100068</v>
      </c>
    </row>
    <row r="9" spans="1:13" s="65" customFormat="1" ht="15.75">
      <c r="A9" s="61" t="s">
        <v>79</v>
      </c>
      <c r="B9" s="62">
        <f>'SEKTÖR (U S D)'!B9*1.5283</f>
        <v>1378259.8168954</v>
      </c>
      <c r="C9" s="62">
        <f>'SEKTÖR (U S D)'!C9*1.5747</f>
        <v>1736663.9812155</v>
      </c>
      <c r="D9" s="63">
        <f t="shared" si="0"/>
        <v>26.004107493130256</v>
      </c>
      <c r="E9" s="63">
        <f t="shared" si="1"/>
        <v>9.407876844332277</v>
      </c>
      <c r="F9" s="62">
        <f>'SEKTÖR (U S D)'!F9*1.5014</f>
        <v>3878775.5082806004</v>
      </c>
      <c r="G9" s="62">
        <f>'SEKTÖR (U S D)'!G9*1.5742</f>
        <v>4954039.43497</v>
      </c>
      <c r="H9" s="63">
        <f t="shared" si="2"/>
        <v>27.72173652210274</v>
      </c>
      <c r="I9" s="63">
        <f t="shared" si="3"/>
        <v>10.025703282030271</v>
      </c>
      <c r="J9" s="62">
        <f>'SEKTÖR (U S D)'!J9*1.5118</f>
        <v>15388681.804783797</v>
      </c>
      <c r="K9" s="62">
        <f>'SEKTÖR (U S D)'!K9*1.5187</f>
        <v>17767059.146722198</v>
      </c>
      <c r="L9" s="63">
        <f t="shared" si="4"/>
        <v>15.455367601395508</v>
      </c>
      <c r="M9" s="64">
        <f t="shared" si="5"/>
        <v>9.800664933106333</v>
      </c>
    </row>
    <row r="10" spans="1:13" ht="14.25">
      <c r="A10" s="45" t="s">
        <v>3</v>
      </c>
      <c r="B10" s="4">
        <f>'SEKTÖR (U S D)'!B10*1.5283</f>
        <v>546911.6090638</v>
      </c>
      <c r="C10" s="4">
        <f>'SEKTÖR (U S D)'!C10*1.5747</f>
        <v>693876.0851471999</v>
      </c>
      <c r="D10" s="34">
        <f t="shared" si="0"/>
        <v>26.871705344666736</v>
      </c>
      <c r="E10" s="34">
        <f t="shared" si="1"/>
        <v>3.7588738091541236</v>
      </c>
      <c r="F10" s="4">
        <f>'SEKTÖR (U S D)'!F10*1.5014</f>
        <v>1477429.9042718</v>
      </c>
      <c r="G10" s="4">
        <f>'SEKTÖR (U S D)'!G10*1.5742</f>
        <v>1907629.420831</v>
      </c>
      <c r="H10" s="34">
        <f t="shared" si="2"/>
        <v>29.118099973158312</v>
      </c>
      <c r="I10" s="34">
        <f t="shared" si="3"/>
        <v>3.860551938751105</v>
      </c>
      <c r="J10" s="4">
        <f>'SEKTÖR (U S D)'!J10*1.5118</f>
        <v>5638706.27311</v>
      </c>
      <c r="K10" s="4">
        <f>'SEKTÖR (U S D)'!K10*1.5187</f>
        <v>6575929.061099499</v>
      </c>
      <c r="L10" s="34">
        <f t="shared" si="4"/>
        <v>16.62123796834302</v>
      </c>
      <c r="M10" s="46">
        <f t="shared" si="5"/>
        <v>3.627413902294723</v>
      </c>
    </row>
    <row r="11" spans="1:13" ht="14.25">
      <c r="A11" s="45" t="s">
        <v>4</v>
      </c>
      <c r="B11" s="4">
        <f>'SEKTÖR (U S D)'!B11*1.5283</f>
        <v>298377.7804055</v>
      </c>
      <c r="C11" s="4">
        <f>'SEKTÖR (U S D)'!C11*1.5747</f>
        <v>343245.8875752</v>
      </c>
      <c r="D11" s="34">
        <f t="shared" si="0"/>
        <v>15.037348662063103</v>
      </c>
      <c r="E11" s="34">
        <f t="shared" si="1"/>
        <v>1.8594357184576717</v>
      </c>
      <c r="F11" s="4">
        <f>'SEKTÖR (U S D)'!F11*1.5014</f>
        <v>824949.9248102</v>
      </c>
      <c r="G11" s="4">
        <f>'SEKTÖR (U S D)'!G11*1.5742</f>
        <v>1106924.9703398</v>
      </c>
      <c r="H11" s="34">
        <f t="shared" si="2"/>
        <v>34.18086808050504</v>
      </c>
      <c r="I11" s="34">
        <f t="shared" si="3"/>
        <v>2.2401318063315334</v>
      </c>
      <c r="J11" s="4">
        <f>'SEKTÖR (U S D)'!J11*1.5118</f>
        <v>3043372.8760422003</v>
      </c>
      <c r="K11" s="4">
        <f>'SEKTÖR (U S D)'!K11*1.5187</f>
        <v>3543187.2754501</v>
      </c>
      <c r="L11" s="34">
        <f t="shared" si="4"/>
        <v>16.423041794927578</v>
      </c>
      <c r="M11" s="46">
        <f t="shared" si="5"/>
        <v>1.9544929183363928</v>
      </c>
    </row>
    <row r="12" spans="1:13" ht="14.25">
      <c r="A12" s="45" t="s">
        <v>5</v>
      </c>
      <c r="B12" s="4">
        <f>'SEKTÖR (U S D)'!B12*1.5283</f>
        <v>137357.14693249998</v>
      </c>
      <c r="C12" s="4">
        <f>'SEKTÖR (U S D)'!C12*1.5747</f>
        <v>149620.5063015</v>
      </c>
      <c r="D12" s="34">
        <f t="shared" si="0"/>
        <v>8.928082479047465</v>
      </c>
      <c r="E12" s="34">
        <f t="shared" si="1"/>
        <v>0.8105259923027588</v>
      </c>
      <c r="F12" s="4">
        <f>'SEKTÖR (U S D)'!F12*1.5014</f>
        <v>365073.49804180005</v>
      </c>
      <c r="G12" s="4">
        <f>'SEKTÖR (U S D)'!G12*1.5742</f>
        <v>416780.5512584</v>
      </c>
      <c r="H12" s="34">
        <f t="shared" si="2"/>
        <v>14.163463930947856</v>
      </c>
      <c r="I12" s="34">
        <f t="shared" si="3"/>
        <v>0.8434567781479582</v>
      </c>
      <c r="J12" s="4">
        <f>'SEKTÖR (U S D)'!J12*1.5118</f>
        <v>1609674.0771328</v>
      </c>
      <c r="K12" s="4">
        <f>'SEKTÖR (U S D)'!K12*1.5187</f>
        <v>1732201.2121346</v>
      </c>
      <c r="L12" s="34">
        <f t="shared" si="4"/>
        <v>7.611921987341007</v>
      </c>
      <c r="M12" s="46">
        <f t="shared" si="5"/>
        <v>0.9555168098814965</v>
      </c>
    </row>
    <row r="13" spans="1:13" ht="14.25">
      <c r="A13" s="45" t="s">
        <v>6</v>
      </c>
      <c r="B13" s="4">
        <f>'SEKTÖR (U S D)'!B13*1.5283</f>
        <v>130092.26284489999</v>
      </c>
      <c r="C13" s="4">
        <f>'SEKTÖR (U S D)'!C13*1.5747</f>
        <v>177515.0948343</v>
      </c>
      <c r="D13" s="34">
        <f t="shared" si="0"/>
        <v>36.45323015553889</v>
      </c>
      <c r="E13" s="34">
        <f t="shared" si="1"/>
        <v>0.9616368901957587</v>
      </c>
      <c r="F13" s="4">
        <f>'SEKTÖR (U S D)'!F13*1.5014</f>
        <v>366335.1574926</v>
      </c>
      <c r="G13" s="4">
        <f>'SEKTÖR (U S D)'!G13*1.5742</f>
        <v>494143.150975</v>
      </c>
      <c r="H13" s="34">
        <f t="shared" si="2"/>
        <v>34.888268534526816</v>
      </c>
      <c r="I13" s="34">
        <f t="shared" si="3"/>
        <v>1.0000188079957901</v>
      </c>
      <c r="J13" s="4">
        <f>'SEKTÖR (U S D)'!J13*1.5118</f>
        <v>1676630.0331291999</v>
      </c>
      <c r="K13" s="4">
        <f>'SEKTÖR (U S D)'!K13*1.5187</f>
        <v>1991916.4910870998</v>
      </c>
      <c r="L13" s="34">
        <f t="shared" si="4"/>
        <v>18.804772175615927</v>
      </c>
      <c r="M13" s="46">
        <f t="shared" si="5"/>
        <v>1.0987809486453552</v>
      </c>
    </row>
    <row r="14" spans="1:13" ht="14.25">
      <c r="A14" s="45" t="s">
        <v>7</v>
      </c>
      <c r="B14" s="4">
        <f>'SEKTÖR (U S D)'!B14*1.5283</f>
        <v>161239.6098253</v>
      </c>
      <c r="C14" s="4">
        <f>'SEKTÖR (U S D)'!C14*1.5747</f>
        <v>207875.62419960002</v>
      </c>
      <c r="D14" s="34">
        <f t="shared" si="0"/>
        <v>28.923422988203235</v>
      </c>
      <c r="E14" s="34">
        <f t="shared" si="1"/>
        <v>1.1261063121950354</v>
      </c>
      <c r="F14" s="4">
        <f>'SEKTÖR (U S D)'!F14*1.5014</f>
        <v>452250.2231154</v>
      </c>
      <c r="G14" s="4">
        <f>'SEKTÖR (U S D)'!G14*1.5742</f>
        <v>602528.5825048</v>
      </c>
      <c r="H14" s="34">
        <f t="shared" si="2"/>
        <v>33.22902935330421</v>
      </c>
      <c r="I14" s="34">
        <f t="shared" si="3"/>
        <v>1.2193630806598539</v>
      </c>
      <c r="J14" s="4">
        <f>'SEKTÖR (U S D)'!J14*1.5118</f>
        <v>1934868.6006456004</v>
      </c>
      <c r="K14" s="4">
        <f>'SEKTÖR (U S D)'!K14*1.5187</f>
        <v>2476356.2328848005</v>
      </c>
      <c r="L14" s="34">
        <f t="shared" si="4"/>
        <v>27.9857573821046</v>
      </c>
      <c r="M14" s="46">
        <f t="shared" si="5"/>
        <v>1.3660075926516442</v>
      </c>
    </row>
    <row r="15" spans="1:13" ht="14.25">
      <c r="A15" s="45" t="s">
        <v>8</v>
      </c>
      <c r="B15" s="4">
        <f>'SEKTÖR (U S D)'!B15*1.5283</f>
        <v>31639.2731278</v>
      </c>
      <c r="C15" s="4">
        <f>'SEKTÖR (U S D)'!C15*1.5747</f>
        <v>28826.1999492</v>
      </c>
      <c r="D15" s="34">
        <f t="shared" si="0"/>
        <v>-8.891080295167336</v>
      </c>
      <c r="E15" s="34">
        <f t="shared" si="1"/>
        <v>0.1561576343757422</v>
      </c>
      <c r="F15" s="4">
        <f>'SEKTÖR (U S D)'!F15*1.5014</f>
        <v>97966.5722072</v>
      </c>
      <c r="G15" s="4">
        <f>'SEKTÖR (U S D)'!G15*1.5742</f>
        <v>72685.7443944</v>
      </c>
      <c r="H15" s="34">
        <f t="shared" si="2"/>
        <v>-25.805565350730937</v>
      </c>
      <c r="I15" s="34">
        <f t="shared" si="3"/>
        <v>0.14709727601031145</v>
      </c>
      <c r="J15" s="4">
        <f>'SEKTÖR (U S D)'!J15*1.5118</f>
        <v>326683.289728</v>
      </c>
      <c r="K15" s="4">
        <f>'SEKTÖR (U S D)'!K15*1.5187</f>
        <v>258439.92177220006</v>
      </c>
      <c r="L15" s="34">
        <f t="shared" si="4"/>
        <v>-20.889763909448842</v>
      </c>
      <c r="M15" s="46">
        <f t="shared" si="5"/>
        <v>0.14256062625281632</v>
      </c>
    </row>
    <row r="16" spans="1:13" ht="14.25">
      <c r="A16" s="45" t="s">
        <v>162</v>
      </c>
      <c r="B16" s="4">
        <f>'SEKTÖR (U S D)'!B16*1.5283</f>
        <v>58942.9608912</v>
      </c>
      <c r="C16" s="4">
        <f>'SEKTÖR (U S D)'!C16*1.5747</f>
        <v>117074.3830941</v>
      </c>
      <c r="D16" s="34">
        <f t="shared" si="0"/>
        <v>98.62317963666948</v>
      </c>
      <c r="E16" s="34">
        <f t="shared" si="1"/>
        <v>0.6342167452592522</v>
      </c>
      <c r="F16" s="4">
        <f>'SEKTÖR (U S D)'!F16*1.5014</f>
        <v>266068.0876564</v>
      </c>
      <c r="G16" s="4">
        <f>'SEKTÖR (U S D)'!G16*1.5742</f>
        <v>314869.7728446</v>
      </c>
      <c r="H16" s="34">
        <f t="shared" si="2"/>
        <v>18.341803264742694</v>
      </c>
      <c r="I16" s="34">
        <f t="shared" si="3"/>
        <v>0.6372155402592892</v>
      </c>
      <c r="J16" s="4">
        <f>'SEKTÖR (U S D)'!J16*1.5118</f>
        <v>1077612.0755830002</v>
      </c>
      <c r="K16" s="4">
        <f>'SEKTÖR (U S D)'!K16*1.5187</f>
        <v>1095601.5839183</v>
      </c>
      <c r="L16" s="34">
        <f t="shared" si="4"/>
        <v>1.669386297992927</v>
      </c>
      <c r="M16" s="46">
        <f t="shared" si="5"/>
        <v>0.6043557313279275</v>
      </c>
    </row>
    <row r="17" spans="1:13" ht="14.25">
      <c r="A17" s="45" t="s">
        <v>9</v>
      </c>
      <c r="B17" s="4">
        <f>'SEKTÖR (U S D)'!B17*1.5283</f>
        <v>13699.1753327</v>
      </c>
      <c r="C17" s="4">
        <f>'SEKTÖR (U S D)'!C17*1.5747</f>
        <v>18630.2001144</v>
      </c>
      <c r="D17" s="34">
        <f t="shared" si="0"/>
        <v>35.99504832914736</v>
      </c>
      <c r="E17" s="34">
        <f t="shared" si="1"/>
        <v>0.10092374239193205</v>
      </c>
      <c r="F17" s="4">
        <f>'SEKTÖR (U S D)'!F17*1.5014</f>
        <v>28702.1391838</v>
      </c>
      <c r="G17" s="4">
        <f>'SEKTÖR (U S D)'!G17*1.5742</f>
        <v>38477.2402478</v>
      </c>
      <c r="H17" s="34">
        <f t="shared" si="2"/>
        <v>34.05704711207463</v>
      </c>
      <c r="I17" s="34">
        <f t="shared" si="3"/>
        <v>0.07786805068865418</v>
      </c>
      <c r="J17" s="4">
        <f>'SEKTÖR (U S D)'!J17*1.5118</f>
        <v>81134.586972</v>
      </c>
      <c r="K17" s="4">
        <f>'SEKTÖR (U S D)'!K17*1.5187</f>
        <v>93427.37141299999</v>
      </c>
      <c r="L17" s="34">
        <f t="shared" si="4"/>
        <v>15.151102507297276</v>
      </c>
      <c r="M17" s="46">
        <f t="shared" si="5"/>
        <v>0.05153640539146943</v>
      </c>
    </row>
    <row r="18" spans="1:13" s="65" customFormat="1" ht="15.75">
      <c r="A18" s="43" t="s">
        <v>80</v>
      </c>
      <c r="B18" s="3">
        <f>'SEKTÖR (U S D)'!B18*1.5283</f>
        <v>113804.96036780001</v>
      </c>
      <c r="C18" s="3">
        <f>'SEKTÖR (U S D)'!C18*1.5747</f>
        <v>164534.5970811</v>
      </c>
      <c r="D18" s="33">
        <f t="shared" si="0"/>
        <v>44.575945151555466</v>
      </c>
      <c r="E18" s="33">
        <f t="shared" si="1"/>
        <v>0.891318782858284</v>
      </c>
      <c r="F18" s="3">
        <f>'SEKTÖR (U S D)'!F18*1.5014</f>
        <v>350087.8129444</v>
      </c>
      <c r="G18" s="3">
        <f>'SEKTÖR (U S D)'!G18*1.5742</f>
        <v>471180.4073432</v>
      </c>
      <c r="H18" s="33">
        <f t="shared" si="2"/>
        <v>34.58920588533358</v>
      </c>
      <c r="I18" s="33">
        <f t="shared" si="3"/>
        <v>0.9535481132797415</v>
      </c>
      <c r="J18" s="3">
        <f>'SEKTÖR (U S D)'!J18*1.5118</f>
        <v>1285839.6550726</v>
      </c>
      <c r="K18" s="3">
        <f>'SEKTÖR (U S D)'!K18*1.5187</f>
        <v>1561637.6431809997</v>
      </c>
      <c r="L18" s="33">
        <f t="shared" si="4"/>
        <v>21.44886316271119</v>
      </c>
      <c r="M18" s="44">
        <f t="shared" si="5"/>
        <v>0.8614305362160312</v>
      </c>
    </row>
    <row r="19" spans="1:13" ht="14.25">
      <c r="A19" s="45" t="s">
        <v>115</v>
      </c>
      <c r="B19" s="4">
        <f>'SEKTÖR (U S D)'!B19*1.5283</f>
        <v>113804.96036780001</v>
      </c>
      <c r="C19" s="4">
        <f>'SEKTÖR (U S D)'!C19*1.5747</f>
        <v>164534.5970811</v>
      </c>
      <c r="D19" s="34">
        <f t="shared" si="0"/>
        <v>44.575945151555466</v>
      </c>
      <c r="E19" s="34">
        <f t="shared" si="1"/>
        <v>0.891318782858284</v>
      </c>
      <c r="F19" s="4">
        <f>'SEKTÖR (U S D)'!F19*1.5014</f>
        <v>350087.8129444</v>
      </c>
      <c r="G19" s="4">
        <f>'SEKTÖR (U S D)'!G19*1.5742</f>
        <v>471180.4073432</v>
      </c>
      <c r="H19" s="34">
        <f t="shared" si="2"/>
        <v>34.58920588533358</v>
      </c>
      <c r="I19" s="34">
        <f t="shared" si="3"/>
        <v>0.9535481132797415</v>
      </c>
      <c r="J19" s="4">
        <f>'SEKTÖR (U S D)'!J19*1.5118</f>
        <v>1285839.6550726</v>
      </c>
      <c r="K19" s="4">
        <f>'SEKTÖR (U S D)'!K19*1.5187</f>
        <v>1561637.6431809997</v>
      </c>
      <c r="L19" s="34">
        <f t="shared" si="4"/>
        <v>21.44886316271119</v>
      </c>
      <c r="M19" s="46">
        <f t="shared" si="5"/>
        <v>0.8614305362160312</v>
      </c>
    </row>
    <row r="20" spans="1:13" s="65" customFormat="1" ht="15.75">
      <c r="A20" s="43" t="s">
        <v>81</v>
      </c>
      <c r="B20" s="3">
        <f>'SEKTÖR (U S D)'!B20*1.5283</f>
        <v>384818.5965185</v>
      </c>
      <c r="C20" s="3">
        <f>'SEKTÖR (U S D)'!C20*1.5747</f>
        <v>436375.5352152</v>
      </c>
      <c r="D20" s="33">
        <f t="shared" si="0"/>
        <v>13.397725360245524</v>
      </c>
      <c r="E20" s="33">
        <f t="shared" si="1"/>
        <v>2.3639387570592763</v>
      </c>
      <c r="F20" s="3">
        <f>'SEKTÖR (U S D)'!F20*1.5014</f>
        <v>997797.2410432001</v>
      </c>
      <c r="G20" s="3">
        <f>'SEKTÖR (U S D)'!G20*1.5742</f>
        <v>1230654.2882638</v>
      </c>
      <c r="H20" s="33">
        <f t="shared" si="2"/>
        <v>23.33711075179434</v>
      </c>
      <c r="I20" s="33">
        <f t="shared" si="3"/>
        <v>2.490528163703591</v>
      </c>
      <c r="J20" s="3">
        <f>'SEKTÖR (U S D)'!J20*1.5118</f>
        <v>3971897.6955465996</v>
      </c>
      <c r="K20" s="3">
        <f>'SEKTÖR (U S D)'!K20*1.5187</f>
        <v>4623982.0643947</v>
      </c>
      <c r="L20" s="33">
        <f t="shared" si="4"/>
        <v>16.417451274720282</v>
      </c>
      <c r="M20" s="44">
        <f t="shared" si="5"/>
        <v>2.5506809256154472</v>
      </c>
    </row>
    <row r="21" spans="1:13" ht="15" thickBot="1">
      <c r="A21" s="45" t="s">
        <v>10</v>
      </c>
      <c r="B21" s="4">
        <f>'SEKTÖR (U S D)'!B21*1.5283</f>
        <v>384818.5965185</v>
      </c>
      <c r="C21" s="4">
        <f>'SEKTÖR (U S D)'!C21*1.5747</f>
        <v>436375.5352152</v>
      </c>
      <c r="D21" s="34">
        <f t="shared" si="0"/>
        <v>13.397725360245524</v>
      </c>
      <c r="E21" s="34">
        <f t="shared" si="1"/>
        <v>2.3639387570592763</v>
      </c>
      <c r="F21" s="4">
        <f>'SEKTÖR (U S D)'!F21*1.5014</f>
        <v>997797.2410432001</v>
      </c>
      <c r="G21" s="4">
        <f>'SEKTÖR (U S D)'!G21*1.5742</f>
        <v>1230654.2882638</v>
      </c>
      <c r="H21" s="34">
        <f t="shared" si="2"/>
        <v>23.33711075179434</v>
      </c>
      <c r="I21" s="34">
        <f t="shared" si="3"/>
        <v>2.490528163703591</v>
      </c>
      <c r="J21" s="4">
        <f>'SEKTÖR (U S D)'!J21*1.5118</f>
        <v>3971897.6955465996</v>
      </c>
      <c r="K21" s="4">
        <f>'SEKTÖR (U S D)'!K21*1.5187</f>
        <v>4623982.0643947</v>
      </c>
      <c r="L21" s="34">
        <f t="shared" si="4"/>
        <v>16.417451274720282</v>
      </c>
      <c r="M21" s="46">
        <f t="shared" si="5"/>
        <v>2.5506809256154472</v>
      </c>
    </row>
    <row r="22" spans="1:13" ht="18" thickBot="1" thickTop="1">
      <c r="A22" s="52" t="s">
        <v>11</v>
      </c>
      <c r="B22" s="59">
        <f>'SEKTÖR (U S D)'!B22*1.5283</f>
        <v>12341194.9854663</v>
      </c>
      <c r="C22" s="59">
        <f>'SEKTÖR (U S D)'!C22*1.5747</f>
        <v>15677753.5044465</v>
      </c>
      <c r="D22" s="60">
        <f t="shared" si="0"/>
        <v>27.03594362547164</v>
      </c>
      <c r="E22" s="60">
        <f t="shared" si="1"/>
        <v>84.92971338208982</v>
      </c>
      <c r="F22" s="59">
        <f>'SEKTÖR (U S D)'!F22*1.5014</f>
        <v>32137646.477356</v>
      </c>
      <c r="G22" s="59">
        <f>'SEKTÖR (U S D)'!G22*1.5742</f>
        <v>41620806.120452605</v>
      </c>
      <c r="H22" s="60">
        <f t="shared" si="2"/>
        <v>29.50794685534419</v>
      </c>
      <c r="I22" s="60">
        <f t="shared" si="3"/>
        <v>84.22982053333094</v>
      </c>
      <c r="J22" s="59">
        <f>'SEKTÖR (U S D)'!J22*1.5118</f>
        <v>128786899.21668962</v>
      </c>
      <c r="K22" s="59">
        <f>'SEKTÖR (U S D)'!K22*1.5187</f>
        <v>149609389.38093257</v>
      </c>
      <c r="L22" s="60">
        <f t="shared" si="4"/>
        <v>16.16817416281465</v>
      </c>
      <c r="M22" s="60">
        <f t="shared" si="5"/>
        <v>82.52752940486866</v>
      </c>
    </row>
    <row r="23" spans="1:13" s="65" customFormat="1" ht="15.75">
      <c r="A23" s="43" t="s">
        <v>82</v>
      </c>
      <c r="B23" s="3">
        <f>'SEKTÖR (U S D)'!B23*1.5283</f>
        <v>1133827.8583240001</v>
      </c>
      <c r="C23" s="3">
        <f>'SEKTÖR (U S D)'!C23*1.5747</f>
        <v>1527111.3896991</v>
      </c>
      <c r="D23" s="33">
        <f t="shared" si="0"/>
        <v>34.68635282576697</v>
      </c>
      <c r="E23" s="33">
        <f t="shared" si="1"/>
        <v>8.272686044775797</v>
      </c>
      <c r="F23" s="3">
        <f>'SEKTÖR (U S D)'!F23*1.5014</f>
        <v>3019292.0787538</v>
      </c>
      <c r="G23" s="3">
        <f>'SEKTÖR (U S D)'!G23*1.5742</f>
        <v>4106095.6604500003</v>
      </c>
      <c r="H23" s="33">
        <f t="shared" si="2"/>
        <v>35.99531126332017</v>
      </c>
      <c r="I23" s="33">
        <f t="shared" si="3"/>
        <v>8.3096828920485</v>
      </c>
      <c r="J23" s="3">
        <f>'SEKTÖR (U S D)'!J23*1.5118</f>
        <v>12213484.304584002</v>
      </c>
      <c r="K23" s="3">
        <f>'SEKTÖR (U S D)'!K23*1.5187</f>
        <v>14786365.9604385</v>
      </c>
      <c r="L23" s="33">
        <f t="shared" si="4"/>
        <v>21.06591036342377</v>
      </c>
      <c r="M23" s="44">
        <f t="shared" si="5"/>
        <v>8.15645499684634</v>
      </c>
    </row>
    <row r="24" spans="1:13" ht="14.25">
      <c r="A24" s="45" t="s">
        <v>12</v>
      </c>
      <c r="B24" s="4">
        <f>'SEKTÖR (U S D)'!B24*1.5283</f>
        <v>839077.0180823001</v>
      </c>
      <c r="C24" s="4">
        <f>'SEKTÖR (U S D)'!C24*1.5747</f>
        <v>1157910.8731296</v>
      </c>
      <c r="D24" s="34">
        <f t="shared" si="0"/>
        <v>37.998163240841784</v>
      </c>
      <c r="E24" s="34">
        <f t="shared" si="1"/>
        <v>6.272648600388503</v>
      </c>
      <c r="F24" s="4">
        <f>'SEKTÖR (U S D)'!F24*1.5014</f>
        <v>2257934.4013636</v>
      </c>
      <c r="G24" s="4">
        <f>'SEKTÖR (U S D)'!G24*1.5742</f>
        <v>3107017.4351226003</v>
      </c>
      <c r="H24" s="34">
        <f t="shared" si="2"/>
        <v>37.604415489051696</v>
      </c>
      <c r="I24" s="34">
        <f t="shared" si="3"/>
        <v>6.287805195241157</v>
      </c>
      <c r="J24" s="4">
        <f>'SEKTÖR (U S D)'!J24*1.5118</f>
        <v>8819671.503473602</v>
      </c>
      <c r="K24" s="4">
        <f>'SEKTÖR (U S D)'!K24*1.5187</f>
        <v>10623080.0117129</v>
      </c>
      <c r="L24" s="34">
        <f t="shared" si="4"/>
        <v>20.447570043045594</v>
      </c>
      <c r="M24" s="46">
        <f t="shared" si="5"/>
        <v>5.859903256504047</v>
      </c>
    </row>
    <row r="25" spans="1:13" ht="14.25">
      <c r="A25" s="45" t="s">
        <v>13</v>
      </c>
      <c r="B25" s="4">
        <f>'SEKTÖR (U S D)'!B25*1.5283</f>
        <v>139551.92480779998</v>
      </c>
      <c r="C25" s="4">
        <f>'SEKTÖR (U S D)'!C25*1.5747</f>
        <v>177727.4006124</v>
      </c>
      <c r="D25" s="34">
        <f t="shared" si="0"/>
        <v>27.355750096014642</v>
      </c>
      <c r="E25" s="34">
        <f t="shared" si="1"/>
        <v>0.9627869955905323</v>
      </c>
      <c r="F25" s="4">
        <f>'SEKTÖR (U S D)'!F25*1.5014</f>
        <v>371287.39176800003</v>
      </c>
      <c r="G25" s="4">
        <f>'SEKTÖR (U S D)'!G25*1.5742</f>
        <v>479642.54148200003</v>
      </c>
      <c r="H25" s="34">
        <f t="shared" si="2"/>
        <v>29.18363297984167</v>
      </c>
      <c r="I25" s="34">
        <f t="shared" si="3"/>
        <v>0.9706732991249489</v>
      </c>
      <c r="J25" s="4">
        <f>'SEKTÖR (U S D)'!J25*1.5118</f>
        <v>1672155.6917076</v>
      </c>
      <c r="K25" s="4">
        <f>'SEKTÖR (U S D)'!K25*1.5187</f>
        <v>2104614.7591838995</v>
      </c>
      <c r="L25" s="34">
        <f t="shared" si="4"/>
        <v>25.862368535472548</v>
      </c>
      <c r="M25" s="46">
        <f t="shared" si="5"/>
        <v>1.1609475658123776</v>
      </c>
    </row>
    <row r="26" spans="1:13" ht="14.25">
      <c r="A26" s="45" t="s">
        <v>14</v>
      </c>
      <c r="B26" s="4">
        <f>'SEKTÖR (U S D)'!B26*1.5283</f>
        <v>155198.9154339</v>
      </c>
      <c r="C26" s="4">
        <f>'SEKTÖR (U S D)'!C26*1.5747</f>
        <v>191473.1175318</v>
      </c>
      <c r="D26" s="34">
        <f t="shared" si="0"/>
        <v>23.372716230964496</v>
      </c>
      <c r="E26" s="34">
        <f t="shared" si="1"/>
        <v>1.037250457327246</v>
      </c>
      <c r="F26" s="4">
        <f>'SEKTÖR (U S D)'!F26*1.5014</f>
        <v>390070.28412080003</v>
      </c>
      <c r="G26" s="4">
        <f>'SEKTÖR (U S D)'!G26*1.5742</f>
        <v>519435.6854196</v>
      </c>
      <c r="H26" s="34">
        <f t="shared" si="2"/>
        <v>33.16463892920822</v>
      </c>
      <c r="I26" s="34">
        <f t="shared" si="3"/>
        <v>1.05120440086817</v>
      </c>
      <c r="J26" s="4">
        <f>'SEKTÖR (U S D)'!J26*1.5118</f>
        <v>1721657.107891</v>
      </c>
      <c r="K26" s="4">
        <f>'SEKTÖR (U S D)'!K26*1.5187</f>
        <v>2058671.1895416998</v>
      </c>
      <c r="L26" s="34">
        <f t="shared" si="4"/>
        <v>19.574982736459994</v>
      </c>
      <c r="M26" s="46">
        <f t="shared" si="5"/>
        <v>1.135604174529915</v>
      </c>
    </row>
    <row r="27" spans="1:13" s="65" customFormat="1" ht="15.75">
      <c r="A27" s="43" t="s">
        <v>83</v>
      </c>
      <c r="B27" s="3">
        <f>'SEKTÖR (U S D)'!B27*1.5283</f>
        <v>1564006.4966537</v>
      </c>
      <c r="C27" s="3">
        <f>'SEKTÖR (U S D)'!C27*1.5747</f>
        <v>2143885.1978172</v>
      </c>
      <c r="D27" s="33">
        <f t="shared" si="0"/>
        <v>37.07648928595824</v>
      </c>
      <c r="E27" s="33">
        <f t="shared" si="1"/>
        <v>11.613880478671804</v>
      </c>
      <c r="F27" s="3">
        <f>'SEKTÖR (U S D)'!F27*1.5014</f>
        <v>4050039.3144490006</v>
      </c>
      <c r="G27" s="3">
        <f>'SEKTÖR (U S D)'!G27*1.5742</f>
        <v>5926870.3688302</v>
      </c>
      <c r="H27" s="33">
        <f t="shared" si="2"/>
        <v>46.34105767036335</v>
      </c>
      <c r="I27" s="33">
        <f t="shared" si="3"/>
        <v>11.994463202998046</v>
      </c>
      <c r="J27" s="3">
        <f>'SEKTÖR (U S D)'!J27*1.5118</f>
        <v>16049504.155512203</v>
      </c>
      <c r="K27" s="3">
        <f>'SEKTÖR (U S D)'!K27*1.5187</f>
        <v>20879057.288266696</v>
      </c>
      <c r="L27" s="33">
        <f t="shared" si="4"/>
        <v>30.091603366424145</v>
      </c>
      <c r="M27" s="44">
        <f t="shared" si="5"/>
        <v>11.517305307062314</v>
      </c>
    </row>
    <row r="28" spans="1:13" ht="14.25">
      <c r="A28" s="45" t="s">
        <v>15</v>
      </c>
      <c r="B28" s="4">
        <f>'SEKTÖR (U S D)'!B28*1.5283</f>
        <v>1564006.4966537</v>
      </c>
      <c r="C28" s="4">
        <f>'SEKTÖR (U S D)'!C28*1.5747</f>
        <v>2143885.1978172</v>
      </c>
      <c r="D28" s="34">
        <f t="shared" si="0"/>
        <v>37.07648928595824</v>
      </c>
      <c r="E28" s="34">
        <f t="shared" si="1"/>
        <v>11.613880478671804</v>
      </c>
      <c r="F28" s="4">
        <f>'SEKTÖR (U S D)'!F28*1.5014</f>
        <v>4050039.3144490006</v>
      </c>
      <c r="G28" s="4">
        <f>'SEKTÖR (U S D)'!G28*1.5742</f>
        <v>5926870.3688302</v>
      </c>
      <c r="H28" s="34">
        <f t="shared" si="2"/>
        <v>46.34105767036335</v>
      </c>
      <c r="I28" s="34">
        <f t="shared" si="3"/>
        <v>11.994463202998046</v>
      </c>
      <c r="J28" s="4">
        <f>'SEKTÖR (U S D)'!J28*1.5118</f>
        <v>16049504.155512203</v>
      </c>
      <c r="K28" s="4">
        <f>'SEKTÖR (U S D)'!K28*1.5187</f>
        <v>20879057.288266696</v>
      </c>
      <c r="L28" s="34">
        <f t="shared" si="4"/>
        <v>30.091603366424145</v>
      </c>
      <c r="M28" s="46">
        <f t="shared" si="5"/>
        <v>11.517305307062314</v>
      </c>
    </row>
    <row r="29" spans="1:13" s="65" customFormat="1" ht="15.75">
      <c r="A29" s="43" t="s">
        <v>84</v>
      </c>
      <c r="B29" s="3">
        <f>'SEKTÖR (U S D)'!B29*1.5283</f>
        <v>9643360.6304886</v>
      </c>
      <c r="C29" s="3">
        <f>'SEKTÖR (U S D)'!C29*1.5747</f>
        <v>12006756.9185049</v>
      </c>
      <c r="D29" s="33">
        <f t="shared" si="0"/>
        <v>24.50801518864853</v>
      </c>
      <c r="E29" s="33">
        <f t="shared" si="1"/>
        <v>65.04314686717268</v>
      </c>
      <c r="F29" s="3">
        <f>'SEKTÖR (U S D)'!F29*1.5014</f>
        <v>25068315.084153198</v>
      </c>
      <c r="G29" s="3">
        <f>'SEKTÖR (U S D)'!G29*1.5742</f>
        <v>31587840.0943208</v>
      </c>
      <c r="H29" s="33">
        <f t="shared" si="2"/>
        <v>26.00703313438439</v>
      </c>
      <c r="I29" s="33">
        <f t="shared" si="3"/>
        <v>63.92567444465593</v>
      </c>
      <c r="J29" s="3">
        <f>'SEKTÖR (U S D)'!J29*1.5118</f>
        <v>100523910.75961702</v>
      </c>
      <c r="K29" s="3">
        <f>'SEKTÖR (U S D)'!K29*1.5187</f>
        <v>113943966.13374609</v>
      </c>
      <c r="L29" s="33">
        <f t="shared" si="4"/>
        <v>13.350112697286987</v>
      </c>
      <c r="M29" s="44">
        <f t="shared" si="5"/>
        <v>62.85376910179775</v>
      </c>
    </row>
    <row r="30" spans="1:13" ht="14.25">
      <c r="A30" s="45" t="s">
        <v>16</v>
      </c>
      <c r="B30" s="4">
        <f>'SEKTÖR (U S D)'!B30*1.5283</f>
        <v>1886650.8353646002</v>
      </c>
      <c r="C30" s="4">
        <f>'SEKTÖR (U S D)'!C30*1.5747</f>
        <v>2251331.3375868</v>
      </c>
      <c r="D30" s="34">
        <f t="shared" si="0"/>
        <v>19.32951743833005</v>
      </c>
      <c r="E30" s="34">
        <f t="shared" si="1"/>
        <v>12.195938989290433</v>
      </c>
      <c r="F30" s="4">
        <f>'SEKTÖR (U S D)'!F30*1.5014</f>
        <v>5305638.8941432005</v>
      </c>
      <c r="G30" s="4">
        <f>'SEKTÖR (U S D)'!G30*1.5742</f>
        <v>6353408.216258001</v>
      </c>
      <c r="H30" s="34">
        <f t="shared" si="2"/>
        <v>19.74822152467658</v>
      </c>
      <c r="I30" s="34">
        <f t="shared" si="3"/>
        <v>12.857666242255428</v>
      </c>
      <c r="J30" s="4">
        <f>'SEKTÖR (U S D)'!J30*1.5118</f>
        <v>20791614.86896</v>
      </c>
      <c r="K30" s="4">
        <f>'SEKTÖR (U S D)'!K30*1.5187</f>
        <v>22982442.7828153</v>
      </c>
      <c r="L30" s="34">
        <f t="shared" si="4"/>
        <v>10.537074333393925</v>
      </c>
      <c r="M30" s="46">
        <f t="shared" si="5"/>
        <v>12.677574785932718</v>
      </c>
    </row>
    <row r="31" spans="1:13" ht="14.25">
      <c r="A31" s="45" t="s">
        <v>127</v>
      </c>
      <c r="B31" s="4">
        <f>'SEKTÖR (U S D)'!B31*1.5283</f>
        <v>2589818.2159915</v>
      </c>
      <c r="C31" s="4">
        <f>'SEKTÖR (U S D)'!C31*1.5747</f>
        <v>3078963.322566</v>
      </c>
      <c r="D31" s="34">
        <f t="shared" si="0"/>
        <v>18.887237086917818</v>
      </c>
      <c r="E31" s="34">
        <f t="shared" si="1"/>
        <v>16.67939685525304</v>
      </c>
      <c r="F31" s="4">
        <f>'SEKTÖR (U S D)'!F31*1.5014</f>
        <v>6785488.5417361995</v>
      </c>
      <c r="G31" s="4">
        <f>'SEKTÖR (U S D)'!G31*1.5742</f>
        <v>7995801.8880746</v>
      </c>
      <c r="H31" s="34">
        <f t="shared" si="2"/>
        <v>17.836790068894853</v>
      </c>
      <c r="I31" s="34">
        <f t="shared" si="3"/>
        <v>16.18144915558566</v>
      </c>
      <c r="J31" s="4">
        <f>'SEKTÖR (U S D)'!J31*1.5118</f>
        <v>25069845.7941176</v>
      </c>
      <c r="K31" s="4">
        <f>'SEKTÖR (U S D)'!K31*1.5187</f>
        <v>27242238.1694396</v>
      </c>
      <c r="L31" s="34">
        <f t="shared" si="4"/>
        <v>8.665359943425461</v>
      </c>
      <c r="M31" s="46">
        <f t="shared" si="5"/>
        <v>15.027363061140834</v>
      </c>
    </row>
    <row r="32" spans="1:13" ht="14.25">
      <c r="A32" s="45" t="s">
        <v>128</v>
      </c>
      <c r="B32" s="4">
        <f>'SEKTÖR (U S D)'!B32*1.5283</f>
        <v>156415.7096864</v>
      </c>
      <c r="C32" s="4">
        <f>'SEKTÖR (U S D)'!C32*1.5747</f>
        <v>255873.8706597</v>
      </c>
      <c r="D32" s="34">
        <f t="shared" si="0"/>
        <v>63.58578762498029</v>
      </c>
      <c r="E32" s="34">
        <f t="shared" si="1"/>
        <v>1.3861229857282067</v>
      </c>
      <c r="F32" s="4">
        <f>'SEKTÖR (U S D)'!F32*1.5014</f>
        <v>328185.350708</v>
      </c>
      <c r="G32" s="4">
        <f>'SEKTÖR (U S D)'!G32*1.5742</f>
        <v>474155.7051628001</v>
      </c>
      <c r="H32" s="34">
        <f t="shared" si="2"/>
        <v>44.478022599087886</v>
      </c>
      <c r="I32" s="34">
        <f t="shared" si="3"/>
        <v>0.9595693518077233</v>
      </c>
      <c r="J32" s="4">
        <f>'SEKTÖR (U S D)'!J32*1.5118</f>
        <v>2524328.5035400004</v>
      </c>
      <c r="K32" s="4">
        <f>'SEKTÖR (U S D)'!K32*1.5187</f>
        <v>1825233.6243508002</v>
      </c>
      <c r="L32" s="34">
        <f t="shared" si="4"/>
        <v>-27.694290905831874</v>
      </c>
      <c r="M32" s="46">
        <f t="shared" si="5"/>
        <v>1.006835347886016</v>
      </c>
    </row>
    <row r="33" spans="1:13" ht="14.25">
      <c r="A33" s="45" t="s">
        <v>34</v>
      </c>
      <c r="B33" s="4">
        <f>'SEKTÖR (U S D)'!B33*1.5283</f>
        <v>1219857.6182841</v>
      </c>
      <c r="C33" s="4">
        <f>'SEKTÖR (U S D)'!C33*1.5747</f>
        <v>1450712.8067325</v>
      </c>
      <c r="D33" s="34">
        <f t="shared" si="0"/>
        <v>18.92476506997022</v>
      </c>
      <c r="E33" s="34">
        <f t="shared" si="1"/>
        <v>7.858818729390918</v>
      </c>
      <c r="F33" s="4">
        <f>'SEKTÖR (U S D)'!F33*1.5014</f>
        <v>3198818.3038224005</v>
      </c>
      <c r="G33" s="4">
        <f>'SEKTÖR (U S D)'!G33*1.5742</f>
        <v>3747540.7325170003</v>
      </c>
      <c r="H33" s="34">
        <f t="shared" si="2"/>
        <v>17.153910493725405</v>
      </c>
      <c r="I33" s="34">
        <f t="shared" si="3"/>
        <v>7.5840598192100055</v>
      </c>
      <c r="J33" s="4">
        <f>'SEKTÖR (U S D)'!J33*1.5118</f>
        <v>13527258.6523426</v>
      </c>
      <c r="K33" s="4">
        <f>'SEKTÖR (U S D)'!K33*1.5187</f>
        <v>14978206.288587099</v>
      </c>
      <c r="L33" s="34">
        <f t="shared" si="4"/>
        <v>10.726102557322125</v>
      </c>
      <c r="M33" s="46">
        <f t="shared" si="5"/>
        <v>8.262277956139435</v>
      </c>
    </row>
    <row r="34" spans="1:13" ht="14.25">
      <c r="A34" s="45" t="s">
        <v>33</v>
      </c>
      <c r="B34" s="4">
        <f>'SEKTÖR (U S D)'!B34*1.5283</f>
        <v>792297.4041180001</v>
      </c>
      <c r="C34" s="4">
        <f>'SEKTÖR (U S D)'!C34*1.5747</f>
        <v>1130067.5505300001</v>
      </c>
      <c r="D34" s="34">
        <f t="shared" si="0"/>
        <v>42.631737104832744</v>
      </c>
      <c r="E34" s="34">
        <f t="shared" si="1"/>
        <v>6.12181542092064</v>
      </c>
      <c r="F34" s="4">
        <f>'SEKTÖR (U S D)'!F34*1.5014</f>
        <v>2090412.7160846002</v>
      </c>
      <c r="G34" s="4">
        <f>'SEKTÖR (U S D)'!G34*1.5742</f>
        <v>2892116.8853798</v>
      </c>
      <c r="H34" s="34">
        <f t="shared" si="2"/>
        <v>38.35147782667595</v>
      </c>
      <c r="I34" s="34">
        <f t="shared" si="3"/>
        <v>5.852901683642536</v>
      </c>
      <c r="J34" s="4">
        <f>'SEKTÖR (U S D)'!J34*1.5118</f>
        <v>8626582.0853488</v>
      </c>
      <c r="K34" s="4">
        <f>'SEKTÖR (U S D)'!K34*1.5187</f>
        <v>10318783.2076945</v>
      </c>
      <c r="L34" s="34">
        <f t="shared" si="4"/>
        <v>19.616124968192196</v>
      </c>
      <c r="M34" s="46">
        <f t="shared" si="5"/>
        <v>5.692047057469011</v>
      </c>
    </row>
    <row r="35" spans="1:13" ht="14.25">
      <c r="A35" s="45" t="s">
        <v>17</v>
      </c>
      <c r="B35" s="4">
        <f>'SEKTÖR (U S D)'!B35*1.5283</f>
        <v>751876.9440576</v>
      </c>
      <c r="C35" s="4">
        <f>'SEKTÖR (U S D)'!C35*1.5747</f>
        <v>960486.0242019001</v>
      </c>
      <c r="D35" s="34">
        <f t="shared" si="0"/>
        <v>27.74510932846465</v>
      </c>
      <c r="E35" s="34">
        <f t="shared" si="1"/>
        <v>5.203156352715618</v>
      </c>
      <c r="F35" s="4">
        <f>'SEKTÖR (U S D)'!F35*1.5014</f>
        <v>1988743.9527210002</v>
      </c>
      <c r="G35" s="4">
        <f>'SEKTÖR (U S D)'!G35*1.5742</f>
        <v>2613274.228548</v>
      </c>
      <c r="H35" s="34">
        <f t="shared" si="2"/>
        <v>31.40325203616672</v>
      </c>
      <c r="I35" s="34">
        <f t="shared" si="3"/>
        <v>5.288595771978845</v>
      </c>
      <c r="J35" s="4">
        <f>'SEKTÖR (U S D)'!J35*1.5118</f>
        <v>8493650.773701802</v>
      </c>
      <c r="K35" s="4">
        <f>'SEKTÖR (U S D)'!K35*1.5187</f>
        <v>9316849.3309829</v>
      </c>
      <c r="L35" s="34">
        <f t="shared" si="4"/>
        <v>9.69192846767258</v>
      </c>
      <c r="M35" s="46">
        <f t="shared" si="5"/>
        <v>5.139360305559916</v>
      </c>
    </row>
    <row r="36" spans="1:13" ht="14.25">
      <c r="A36" s="45" t="s">
        <v>161</v>
      </c>
      <c r="B36" s="4">
        <f>'SEKTÖR (U S D)'!B36*1.5283</f>
        <v>1597569.9728399</v>
      </c>
      <c r="C36" s="4">
        <f>'SEKTÖR (U S D)'!C36*1.5747</f>
        <v>2189753.5097813997</v>
      </c>
      <c r="D36" s="34">
        <f t="shared" si="0"/>
        <v>37.06776836127009</v>
      </c>
      <c r="E36" s="34">
        <f t="shared" si="1"/>
        <v>11.862358845635217</v>
      </c>
      <c r="F36" s="4">
        <f>'SEKTÖR (U S D)'!F36*1.5014</f>
        <v>3794480.1244512</v>
      </c>
      <c r="G36" s="4">
        <f>'SEKTÖR (U S D)'!G36*1.5742</f>
        <v>5763233.3540088</v>
      </c>
      <c r="H36" s="34">
        <f t="shared" si="2"/>
        <v>51.88466311553926</v>
      </c>
      <c r="I36" s="34">
        <f t="shared" si="3"/>
        <v>11.663303918117126</v>
      </c>
      <c r="J36" s="4">
        <f>'SEKTÖR (U S D)'!J36*1.5118</f>
        <v>15034828.313929202</v>
      </c>
      <c r="K36" s="4">
        <f>'SEKTÖR (U S D)'!K36*1.5187</f>
        <v>20389781.1749401</v>
      </c>
      <c r="L36" s="34">
        <f t="shared" si="4"/>
        <v>35.61698709954498</v>
      </c>
      <c r="M36" s="46">
        <f t="shared" si="5"/>
        <v>11.247410823856795</v>
      </c>
    </row>
    <row r="37" spans="1:13" ht="14.25">
      <c r="A37" s="45" t="s">
        <v>18</v>
      </c>
      <c r="B37" s="4">
        <f>'SEKTÖR (U S D)'!B37*1.5283</f>
        <v>460099.9891633</v>
      </c>
      <c r="C37" s="4">
        <f>'SEKTÖR (U S D)'!C37*1.5747</f>
        <v>440888.269533</v>
      </c>
      <c r="D37" s="34">
        <f t="shared" si="0"/>
        <v>-4.175553158615992</v>
      </c>
      <c r="E37" s="34">
        <f t="shared" si="1"/>
        <v>2.3883851952604873</v>
      </c>
      <c r="F37" s="4">
        <f>'SEKTÖR (U S D)'!F37*1.5014</f>
        <v>1162389.3285806</v>
      </c>
      <c r="G37" s="4">
        <f>'SEKTÖR (U S D)'!G37*1.5742</f>
        <v>1162900.8430514</v>
      </c>
      <c r="H37" s="34">
        <f t="shared" si="2"/>
        <v>0.044005434171068315</v>
      </c>
      <c r="I37" s="34">
        <f t="shared" si="3"/>
        <v>2.3534125942876742</v>
      </c>
      <c r="J37" s="4">
        <f>'SEKTÖR (U S D)'!J37*1.5118</f>
        <v>4838444.3888364</v>
      </c>
      <c r="K37" s="4">
        <f>'SEKTÖR (U S D)'!K37*1.5187</f>
        <v>4825920.1377213</v>
      </c>
      <c r="L37" s="34">
        <f t="shared" si="4"/>
        <v>-0.25884871476452975</v>
      </c>
      <c r="M37" s="46">
        <f t="shared" si="5"/>
        <v>2.6620740029709746</v>
      </c>
    </row>
    <row r="38" spans="1:13" ht="14.25">
      <c r="A38" s="45" t="s">
        <v>88</v>
      </c>
      <c r="B38" s="4">
        <f>'SEKTÖR (U S D)'!B38*1.5283</f>
        <v>178447.13229839999</v>
      </c>
      <c r="C38" s="4">
        <f>'SEKTÖR (U S D)'!C38*1.5747</f>
        <v>235136.487315</v>
      </c>
      <c r="D38" s="34">
        <f t="shared" si="0"/>
        <v>31.7681513210332</v>
      </c>
      <c r="E38" s="34">
        <f t="shared" si="1"/>
        <v>1.2737841851940372</v>
      </c>
      <c r="F38" s="4">
        <f>'SEKTÖR (U S D)'!F38*1.5014</f>
        <v>390508.7995202</v>
      </c>
      <c r="G38" s="4">
        <f>'SEKTÖR (U S D)'!G38*1.5742</f>
        <v>553825.236734</v>
      </c>
      <c r="H38" s="34">
        <f t="shared" si="2"/>
        <v>41.82144868808573</v>
      </c>
      <c r="I38" s="34">
        <f t="shared" si="3"/>
        <v>1.1208000191522254</v>
      </c>
      <c r="J38" s="4">
        <f>'SEKTÖR (U S D)'!J38*1.5118</f>
        <v>1541752.5057522</v>
      </c>
      <c r="K38" s="4">
        <f>'SEKTÖR (U S D)'!K38*1.5187</f>
        <v>1966944.7955401</v>
      </c>
      <c r="L38" s="34">
        <f t="shared" si="4"/>
        <v>27.57850486388244</v>
      </c>
      <c r="M38" s="46">
        <f t="shared" si="5"/>
        <v>1.0850060622757762</v>
      </c>
    </row>
    <row r="39" spans="1:13" ht="15" thickBot="1">
      <c r="A39" s="45" t="s">
        <v>85</v>
      </c>
      <c r="B39" s="4">
        <f>'SEKTÖR (U S D)'!B39*1.5283</f>
        <v>10326.8102131</v>
      </c>
      <c r="C39" s="4">
        <f>'SEKTÖR (U S D)'!C39*1.5747</f>
        <v>13543.7380239</v>
      </c>
      <c r="D39" s="34">
        <f t="shared" si="0"/>
        <v>31.151224283362826</v>
      </c>
      <c r="E39" s="34">
        <f t="shared" si="1"/>
        <v>0.07336929925360172</v>
      </c>
      <c r="F39" s="4">
        <f>'SEKTÖR (U S D)'!F39*1.5014</f>
        <v>23649.073887199997</v>
      </c>
      <c r="G39" s="4">
        <f>'SEKTÖR (U S D)'!G39*1.5742</f>
        <v>31583.0061606</v>
      </c>
      <c r="H39" s="34">
        <f t="shared" si="2"/>
        <v>33.5485960729068</v>
      </c>
      <c r="I39" s="34">
        <f t="shared" si="3"/>
        <v>0.06391589180448808</v>
      </c>
      <c r="J39" s="4">
        <f>'SEKTÖR (U S D)'!J39*1.5118</f>
        <v>75604.8700648</v>
      </c>
      <c r="K39" s="4">
        <f>'SEKTÖR (U S D)'!K39*1.5187</f>
        <v>97566.62774920001</v>
      </c>
      <c r="L39" s="34">
        <f t="shared" si="4"/>
        <v>29.04807278364061</v>
      </c>
      <c r="M39" s="46">
        <f t="shared" si="5"/>
        <v>0.053819701917266045</v>
      </c>
    </row>
    <row r="40" spans="1:13" ht="18" thickBot="1" thickTop="1">
      <c r="A40" s="52" t="s">
        <v>19</v>
      </c>
      <c r="B40" s="59">
        <f>'SEKTÖR (U S D)'!B40*1.5283</f>
        <v>370074.9580413</v>
      </c>
      <c r="C40" s="59">
        <f>'SEKTÖR (U S D)'!C40*1.5747</f>
        <v>444352.6032342</v>
      </c>
      <c r="D40" s="60">
        <f t="shared" si="0"/>
        <v>20.070973076922073</v>
      </c>
      <c r="E40" s="60">
        <f t="shared" si="1"/>
        <v>2.4071522251298743</v>
      </c>
      <c r="F40" s="59">
        <f>'SEKTÖR (U S D)'!F40*1.5014</f>
        <v>1073844.5623592</v>
      </c>
      <c r="G40" s="59">
        <f>'SEKTÖR (U S D)'!G40*1.5742</f>
        <v>1298655.1929936</v>
      </c>
      <c r="H40" s="60">
        <f t="shared" si="2"/>
        <v>20.93511840675512</v>
      </c>
      <c r="I40" s="60">
        <f t="shared" si="3"/>
        <v>2.6281445276182858</v>
      </c>
      <c r="J40" s="59">
        <f>'SEKTÖR (U S D)'!J40*1.5118</f>
        <v>4238376.3909468</v>
      </c>
      <c r="K40" s="59">
        <f>'SEKTÖR (U S D)'!K40*1.5187</f>
        <v>5721425.2208956</v>
      </c>
      <c r="L40" s="60">
        <f t="shared" si="4"/>
        <v>34.99096571783011</v>
      </c>
      <c r="M40" s="60">
        <f t="shared" si="5"/>
        <v>3.156052505187195</v>
      </c>
    </row>
    <row r="41" spans="1:13" ht="14.25">
      <c r="A41" s="45" t="s">
        <v>89</v>
      </c>
      <c r="B41" s="4">
        <f>'SEKTÖR (U S D)'!B41*1.5283</f>
        <v>370074.9580413</v>
      </c>
      <c r="C41" s="4">
        <f>'SEKTÖR (U S D)'!C41*1.5747</f>
        <v>444352.6032342</v>
      </c>
      <c r="D41" s="34">
        <f t="shared" si="0"/>
        <v>20.070973076922073</v>
      </c>
      <c r="E41" s="34">
        <f t="shared" si="1"/>
        <v>2.4071522251298743</v>
      </c>
      <c r="F41" s="4">
        <f>'SEKTÖR (U S D)'!F41*1.5014</f>
        <v>1073844.5623592</v>
      </c>
      <c r="G41" s="4">
        <f>'SEKTÖR (U S D)'!G41*1.5742</f>
        <v>1298655.1929936</v>
      </c>
      <c r="H41" s="34">
        <f t="shared" si="2"/>
        <v>20.93511840675512</v>
      </c>
      <c r="I41" s="34">
        <f t="shared" si="3"/>
        <v>2.6281445276182858</v>
      </c>
      <c r="J41" s="4">
        <f>'SEKTÖR (U S D)'!J41*1.5118</f>
        <v>4238376.3909468</v>
      </c>
      <c r="K41" s="4">
        <f>'SEKTÖR (U S D)'!K41*1.5187</f>
        <v>5721425.2208956</v>
      </c>
      <c r="L41" s="34">
        <f t="shared" si="4"/>
        <v>34.99096571783011</v>
      </c>
      <c r="M41" s="46">
        <f t="shared" si="5"/>
        <v>3.156052505187195</v>
      </c>
    </row>
    <row r="42" spans="1:13" ht="14.25">
      <c r="A42" s="137" t="s">
        <v>132</v>
      </c>
      <c r="B42" s="156"/>
      <c r="C42" s="156"/>
      <c r="D42" s="157"/>
      <c r="E42" s="158"/>
      <c r="F42" s="147">
        <f>'SEKTÖR (U S D)'!F42*1.5014</f>
        <v>593898.6260149855</v>
      </c>
      <c r="G42" s="147">
        <f>'SEKTÖR (U S D)'!G42*1.5742</f>
        <v>-161949.713274004</v>
      </c>
      <c r="H42" s="148">
        <f t="shared" si="2"/>
        <v>-127.26891529631483</v>
      </c>
      <c r="I42" s="149">
        <f t="shared" si="3"/>
        <v>-0.32774461996281534</v>
      </c>
      <c r="J42" s="147">
        <f>'SEKTÖR (U S D)'!J42*1.5118</f>
        <v>3048479.2934847795</v>
      </c>
      <c r="K42" s="147">
        <f>'SEKTÖR (U S D)'!K42*1.5187</f>
        <v>2000728.2572970488</v>
      </c>
      <c r="L42" s="148">
        <f t="shared" si="4"/>
        <v>-34.369629422347984</v>
      </c>
      <c r="M42" s="150">
        <f t="shared" si="5"/>
        <v>1.1036416950063257</v>
      </c>
    </row>
    <row r="43" spans="1:13" s="40" customFormat="1" ht="18.75" thickBot="1">
      <c r="A43" s="47" t="s">
        <v>20</v>
      </c>
      <c r="B43" s="48">
        <f>'SEKTÖR (U S D)'!B43*1.5283</f>
        <v>14588153.3188176</v>
      </c>
      <c r="C43" s="48">
        <f>'SEKTÖR (U S D)'!C43*1.5747</f>
        <v>18459680.2227672</v>
      </c>
      <c r="D43" s="49">
        <f>(C43-B43)/B43*100</f>
        <v>26.53884161578989</v>
      </c>
      <c r="E43" s="50">
        <f>C43/C$43*100</f>
        <v>100</v>
      </c>
      <c r="F43" s="48">
        <f>'SEKTÖR (U S D)'!F43*1.5014</f>
        <v>39032050.22799839</v>
      </c>
      <c r="G43" s="48">
        <f>'SEKTÖR (U S D)'!G43*1.5742</f>
        <v>49413385.7307492</v>
      </c>
      <c r="H43" s="49">
        <f t="shared" si="2"/>
        <v>26.596951587503565</v>
      </c>
      <c r="I43" s="50">
        <f t="shared" si="3"/>
        <v>100</v>
      </c>
      <c r="J43" s="48">
        <f>'SEKTÖR (U S D)'!J43*1.5118</f>
        <v>156720174.058036</v>
      </c>
      <c r="K43" s="48">
        <f>'SEKTÖR (U S D)'!K43*1.5187</f>
        <v>181284221.71342313</v>
      </c>
      <c r="L43" s="49">
        <f t="shared" si="4"/>
        <v>15.673826170133445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124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1"/>
      <c r="B6" s="177" t="s">
        <v>165</v>
      </c>
      <c r="C6" s="179"/>
      <c r="D6" s="177" t="s">
        <v>166</v>
      </c>
      <c r="E6" s="178"/>
      <c r="F6" s="177" t="s">
        <v>167</v>
      </c>
      <c r="G6" s="179"/>
    </row>
    <row r="7" spans="1:7" ht="46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20.875668041733576</v>
      </c>
      <c r="C8" s="60">
        <f>'SEKTÖR (TL)'!D8</f>
        <v>24.545517545846913</v>
      </c>
      <c r="D8" s="60">
        <f>'SEKTÖR (U S D)'!H8</f>
        <v>21.455533918894464</v>
      </c>
      <c r="E8" s="60">
        <f>'SEKTÖR (TL)'!H8</f>
        <v>27.344679296072783</v>
      </c>
      <c r="F8" s="60">
        <f>'SEKTÖR (U S D)'!L8</f>
        <v>15.486627697709304</v>
      </c>
      <c r="G8" s="60">
        <f>'SEKTÖR (TL)'!L8</f>
        <v>16.01371972781526</v>
      </c>
    </row>
    <row r="9" spans="1:7" s="65" customFormat="1" ht="15.75">
      <c r="A9" s="61" t="s">
        <v>79</v>
      </c>
      <c r="B9" s="63">
        <f>'SEKTÖR (U S D)'!D9</f>
        <v>22.291279279704685</v>
      </c>
      <c r="C9" s="63">
        <f>'SEKTÖR (TL)'!D9</f>
        <v>26.004107493130256</v>
      </c>
      <c r="D9" s="63">
        <f>'SEKTÖR (U S D)'!H9</f>
        <v>21.8151538650013</v>
      </c>
      <c r="E9" s="63">
        <f>'SEKTÖR (TL)'!H9</f>
        <v>27.72173652210274</v>
      </c>
      <c r="F9" s="63">
        <f>'SEKTÖR (U S D)'!L9</f>
        <v>14.93081236570077</v>
      </c>
      <c r="G9" s="63">
        <f>'SEKTÖR (TL)'!L9</f>
        <v>15.455367601395508</v>
      </c>
    </row>
    <row r="10" spans="1:7" ht="14.25">
      <c r="A10" s="45" t="s">
        <v>3</v>
      </c>
      <c r="B10" s="34">
        <f>'SEKTÖR (U S D)'!D10</f>
        <v>23.133312553663664</v>
      </c>
      <c r="C10" s="34">
        <f>'SEKTÖR (TL)'!D10</f>
        <v>26.871705344666736</v>
      </c>
      <c r="D10" s="34">
        <f>'SEKTÖR (U S D)'!H10</f>
        <v>23.146941493901586</v>
      </c>
      <c r="E10" s="34">
        <f>'SEKTÖR (TL)'!H10</f>
        <v>29.118099973158312</v>
      </c>
      <c r="F10" s="34">
        <f>'SEKTÖR (U S D)'!L10</f>
        <v>16.0913857644966</v>
      </c>
      <c r="G10" s="34">
        <f>'SEKTÖR (TL)'!L10</f>
        <v>16.62123796834302</v>
      </c>
    </row>
    <row r="11" spans="1:7" ht="14.25">
      <c r="A11" s="45" t="s">
        <v>4</v>
      </c>
      <c r="B11" s="34">
        <f>'SEKTÖR (U S D)'!D11</f>
        <v>11.647666196882597</v>
      </c>
      <c r="C11" s="34">
        <f>'SEKTÖR (TL)'!D11</f>
        <v>15.037348662063103</v>
      </c>
      <c r="D11" s="34">
        <f>'SEKTÖR (U S D)'!H11</f>
        <v>27.975578284887746</v>
      </c>
      <c r="E11" s="34">
        <f>'SEKTÖR (TL)'!H11</f>
        <v>34.18086808050504</v>
      </c>
      <c r="F11" s="34">
        <f>'SEKTÖR (U S D)'!L11</f>
        <v>15.894090067539024</v>
      </c>
      <c r="G11" s="34">
        <f>'SEKTÖR (TL)'!L11</f>
        <v>16.423041794927578</v>
      </c>
    </row>
    <row r="12" spans="1:7" ht="14.25">
      <c r="A12" s="45" t="s">
        <v>5</v>
      </c>
      <c r="B12" s="34">
        <f>'SEKTÖR (U S D)'!D12</f>
        <v>5.7184152236795756</v>
      </c>
      <c r="C12" s="34">
        <f>'SEKTÖR (TL)'!D12</f>
        <v>8.928082479047465</v>
      </c>
      <c r="D12" s="34">
        <f>'SEKTÖR (U S D)'!H12</f>
        <v>8.883893244775205</v>
      </c>
      <c r="E12" s="34">
        <f>'SEKTÖR (TL)'!H12</f>
        <v>14.163463930947856</v>
      </c>
      <c r="F12" s="34">
        <f>'SEKTÖR (U S D)'!L12</f>
        <v>7.1230023444143935</v>
      </c>
      <c r="G12" s="34">
        <f>'SEKTÖR (TL)'!L12</f>
        <v>7.611921987341007</v>
      </c>
    </row>
    <row r="13" spans="1:7" ht="14.25">
      <c r="A13" s="45" t="s">
        <v>6</v>
      </c>
      <c r="B13" s="34">
        <f>'SEKTÖR (U S D)'!D13</f>
        <v>32.43250882498895</v>
      </c>
      <c r="C13" s="34">
        <f>'SEKTÖR (TL)'!D13</f>
        <v>36.45323015553889</v>
      </c>
      <c r="D13" s="34">
        <f>'SEKTÖR (U S D)'!H13</f>
        <v>28.650264501167943</v>
      </c>
      <c r="E13" s="34">
        <f>'SEKTÖR (TL)'!H13</f>
        <v>34.888268534526816</v>
      </c>
      <c r="F13" s="34">
        <f>'SEKTÖR (U S D)'!L13</f>
        <v>18.264999390989768</v>
      </c>
      <c r="G13" s="34">
        <f>'SEKTÖR (TL)'!L13</f>
        <v>18.804772175615927</v>
      </c>
    </row>
    <row r="14" spans="1:7" ht="14.25">
      <c r="A14" s="45" t="s">
        <v>7</v>
      </c>
      <c r="B14" s="34">
        <f>'SEKTÖR (U S D)'!D14</f>
        <v>25.12457442869816</v>
      </c>
      <c r="C14" s="34">
        <f>'SEKTÖR (TL)'!D14</f>
        <v>28.923422988203235</v>
      </c>
      <c r="D14" s="34">
        <f>'SEKTÖR (U S D)'!H14</f>
        <v>27.06775801743802</v>
      </c>
      <c r="E14" s="34">
        <f>'SEKTÖR (TL)'!H14</f>
        <v>33.22902935330421</v>
      </c>
      <c r="F14" s="34">
        <f>'SEKTÖR (U S D)'!L14</f>
        <v>27.404272081560393</v>
      </c>
      <c r="G14" s="34">
        <f>'SEKTÖR (TL)'!L14</f>
        <v>27.9857573821046</v>
      </c>
    </row>
    <row r="15" spans="1:7" ht="14.25">
      <c r="A15" s="45" t="s">
        <v>8</v>
      </c>
      <c r="B15" s="34">
        <f>'SEKTÖR (U S D)'!D15</f>
        <v>-11.575689347243438</v>
      </c>
      <c r="C15" s="34">
        <f>'SEKTÖR (TL)'!D15</f>
        <v>-8.891080295167336</v>
      </c>
      <c r="D15" s="34">
        <f>'SEKTÖR (U S D)'!H15</f>
        <v>-29.23673981551736</v>
      </c>
      <c r="E15" s="34">
        <f>'SEKTÖR (TL)'!H15</f>
        <v>-25.805565350730937</v>
      </c>
      <c r="F15" s="34">
        <f>'SEKTÖR (U S D)'!L15</f>
        <v>-21.249190148353694</v>
      </c>
      <c r="G15" s="34">
        <f>'SEKTÖR (TL)'!L15</f>
        <v>-20.889763909448842</v>
      </c>
    </row>
    <row r="16" spans="1:7" ht="14.25">
      <c r="A16" s="45" t="s">
        <v>162</v>
      </c>
      <c r="B16" s="34">
        <f>'SEKTÖR (U S D)'!D16</f>
        <v>92.77056292546007</v>
      </c>
      <c r="C16" s="34">
        <f>'SEKTÖR (TL)'!D16</f>
        <v>98.62317963666948</v>
      </c>
      <c r="D16" s="34">
        <f>'SEKTÖR (U S D)'!H16</f>
        <v>12.869002300650912</v>
      </c>
      <c r="E16" s="34">
        <f>'SEKTÖR (TL)'!H16</f>
        <v>18.341803264742694</v>
      </c>
      <c r="F16" s="34">
        <f>'SEKTÖR (U S D)'!L16</f>
        <v>1.2074657307603325</v>
      </c>
      <c r="G16" s="34">
        <f>'SEKTÖR (TL)'!L16</f>
        <v>1.669386297992927</v>
      </c>
    </row>
    <row r="17" spans="1:7" ht="14.25">
      <c r="A17" s="45" t="s">
        <v>9</v>
      </c>
      <c r="B17" s="34">
        <f>'SEKTÖR (U S D)'!D17</f>
        <v>31.98782775222958</v>
      </c>
      <c r="C17" s="34">
        <f>'SEKTÖR (TL)'!D17</f>
        <v>35.99504832914736</v>
      </c>
      <c r="D17" s="34">
        <f>'SEKTÖR (U S D)'!H17</f>
        <v>27.85748350531625</v>
      </c>
      <c r="E17" s="34">
        <f>'SEKTÖR (TL)'!H17</f>
        <v>34.05704711207463</v>
      </c>
      <c r="F17" s="34">
        <f>'SEKTÖR (U S D)'!L17</f>
        <v>14.62792965729377</v>
      </c>
      <c r="G17" s="34">
        <f>'SEKTÖR (TL)'!L17</f>
        <v>15.151102507297276</v>
      </c>
    </row>
    <row r="18" spans="1:7" s="65" customFormat="1" ht="15.75">
      <c r="A18" s="43" t="s">
        <v>80</v>
      </c>
      <c r="B18" s="33">
        <f>'SEKTÖR (U S D)'!D18</f>
        <v>40.31588046937337</v>
      </c>
      <c r="C18" s="33">
        <f>'SEKTÖR (TL)'!D18</f>
        <v>44.575945151555466</v>
      </c>
      <c r="D18" s="33">
        <f>'SEKTÖR (U S D)'!H18</f>
        <v>28.365032217151466</v>
      </c>
      <c r="E18" s="33">
        <f>'SEKTÖR (TL)'!H18</f>
        <v>34.58920588533358</v>
      </c>
      <c r="F18" s="33">
        <f>'SEKTÖR (U S D)'!L18</f>
        <v>20.89707732230645</v>
      </c>
      <c r="G18" s="33">
        <f>'SEKTÖR (TL)'!L18</f>
        <v>21.44886316271119</v>
      </c>
    </row>
    <row r="19" spans="1:7" ht="14.25">
      <c r="A19" s="45" t="s">
        <v>115</v>
      </c>
      <c r="B19" s="34">
        <f>'SEKTÖR (U S D)'!D19</f>
        <v>40.31588046937337</v>
      </c>
      <c r="C19" s="34">
        <f>'SEKTÖR (TL)'!D19</f>
        <v>44.575945151555466</v>
      </c>
      <c r="D19" s="34">
        <f>'SEKTÖR (U S D)'!H19</f>
        <v>28.365032217151466</v>
      </c>
      <c r="E19" s="34">
        <f>'SEKTÖR (TL)'!H19</f>
        <v>34.58920588533358</v>
      </c>
      <c r="F19" s="34">
        <f>'SEKTÖR (U S D)'!L19</f>
        <v>20.89707732230645</v>
      </c>
      <c r="G19" s="34">
        <f>'SEKTÖR (TL)'!L19</f>
        <v>21.44886316271119</v>
      </c>
    </row>
    <row r="20" spans="1:7" s="65" customFormat="1" ht="15.75">
      <c r="A20" s="43" t="s">
        <v>81</v>
      </c>
      <c r="B20" s="33">
        <f>'SEKTÖR (U S D)'!D20</f>
        <v>10.056355920532944</v>
      </c>
      <c r="C20" s="33">
        <f>'SEKTÖR (TL)'!D20</f>
        <v>13.397725360245524</v>
      </c>
      <c r="D20" s="33">
        <f>'SEKTÖR (U S D)'!H20</f>
        <v>17.633298235766752</v>
      </c>
      <c r="E20" s="33">
        <f>'SEKTÖR (TL)'!H20</f>
        <v>23.33711075179434</v>
      </c>
      <c r="F20" s="33">
        <f>'SEKTÖR (U S D)'!L20</f>
        <v>15.88852494707455</v>
      </c>
      <c r="G20" s="33">
        <f>'SEKTÖR (TL)'!L20</f>
        <v>16.417451274720282</v>
      </c>
    </row>
    <row r="21" spans="1:7" ht="15" thickBot="1">
      <c r="A21" s="45" t="s">
        <v>10</v>
      </c>
      <c r="B21" s="34">
        <f>'SEKTÖR (U S D)'!D21</f>
        <v>10.056355920532944</v>
      </c>
      <c r="C21" s="34">
        <f>'SEKTÖR (TL)'!D21</f>
        <v>13.397725360245524</v>
      </c>
      <c r="D21" s="34">
        <f>'SEKTÖR (U S D)'!H21</f>
        <v>17.633298235766752</v>
      </c>
      <c r="E21" s="34">
        <f>'SEKTÖR (TL)'!H21</f>
        <v>23.33711075179434</v>
      </c>
      <c r="F21" s="34">
        <f>'SEKTÖR (U S D)'!L21</f>
        <v>15.88852494707455</v>
      </c>
      <c r="G21" s="34">
        <f>'SEKTÖR (TL)'!L21</f>
        <v>16.417451274720282</v>
      </c>
    </row>
    <row r="22" spans="1:7" ht="18" thickBot="1" thickTop="1">
      <c r="A22" s="52" t="s">
        <v>11</v>
      </c>
      <c r="B22" s="60">
        <f>'SEKTÖR (U S D)'!D22</f>
        <v>23.29271140078003</v>
      </c>
      <c r="C22" s="60">
        <f>'SEKTÖR (TL)'!D22</f>
        <v>27.03594362547164</v>
      </c>
      <c r="D22" s="60">
        <f>'SEKTÖR (U S D)'!H22</f>
        <v>23.518759629407807</v>
      </c>
      <c r="E22" s="60">
        <f>'SEKTÖR (TL)'!H22</f>
        <v>29.50794685534419</v>
      </c>
      <c r="F22" s="60">
        <f>'SEKTÖR (U S D)'!L22</f>
        <v>15.640380390691519</v>
      </c>
      <c r="G22" s="60">
        <f>'SEKTÖR (TL)'!L22</f>
        <v>16.16817416281465</v>
      </c>
    </row>
    <row r="23" spans="1:7" s="65" customFormat="1" ht="15.75">
      <c r="A23" s="43" t="s">
        <v>82</v>
      </c>
      <c r="B23" s="33">
        <f>'SEKTÖR (U S D)'!D23</f>
        <v>30.717694178967214</v>
      </c>
      <c r="C23" s="33">
        <f>'SEKTÖR (TL)'!D23</f>
        <v>34.68635282576697</v>
      </c>
      <c r="D23" s="33">
        <f>'SEKTÖR (U S D)'!H23</f>
        <v>29.706111250634542</v>
      </c>
      <c r="E23" s="33">
        <f>'SEKTÖR (TL)'!H23</f>
        <v>35.99531126332017</v>
      </c>
      <c r="F23" s="33">
        <f>'SEKTÖR (U S D)'!L23</f>
        <v>20.515864415239406</v>
      </c>
      <c r="G23" s="33">
        <f>'SEKTÖR (TL)'!L23</f>
        <v>21.06591036342377</v>
      </c>
    </row>
    <row r="24" spans="1:7" ht="14.25">
      <c r="A24" s="45" t="s">
        <v>12</v>
      </c>
      <c r="B24" s="34">
        <f>'SEKTÖR (U S D)'!D24</f>
        <v>33.93191902011716</v>
      </c>
      <c r="C24" s="34">
        <f>'SEKTÖR (TL)'!D24</f>
        <v>37.998163240841784</v>
      </c>
      <c r="D24" s="34">
        <f>'SEKTÖR (U S D)'!H24</f>
        <v>31.240801305591543</v>
      </c>
      <c r="E24" s="34">
        <f>'SEKTÖR (TL)'!H24</f>
        <v>37.604415489051696</v>
      </c>
      <c r="F24" s="34">
        <f>'SEKTÖR (U S D)'!L24</f>
        <v>19.90033343720046</v>
      </c>
      <c r="G24" s="34">
        <f>'SEKTÖR (TL)'!L24</f>
        <v>20.447570043045594</v>
      </c>
    </row>
    <row r="25" spans="1:7" ht="14.25">
      <c r="A25" s="45" t="s">
        <v>13</v>
      </c>
      <c r="B25" s="34">
        <f>'SEKTÖR (U S D)'!D25</f>
        <v>23.60309447624256</v>
      </c>
      <c r="C25" s="34">
        <f>'SEKTÖR (TL)'!D25</f>
        <v>27.355750096014642</v>
      </c>
      <c r="D25" s="34">
        <f>'SEKTÖR (U S D)'!H25</f>
        <v>23.209443880024335</v>
      </c>
      <c r="E25" s="34">
        <f>'SEKTÖR (TL)'!H25</f>
        <v>29.18363297984167</v>
      </c>
      <c r="F25" s="34">
        <f>'SEKTÖR (U S D)'!L25</f>
        <v>25.290530553715275</v>
      </c>
      <c r="G25" s="34">
        <f>'SEKTÖR (TL)'!L25</f>
        <v>25.862368535472548</v>
      </c>
    </row>
    <row r="26" spans="1:7" ht="14.25">
      <c r="A26" s="45" t="s">
        <v>14</v>
      </c>
      <c r="B26" s="34">
        <f>'SEKTÖR (U S D)'!D26</f>
        <v>19.737424408320976</v>
      </c>
      <c r="C26" s="34">
        <f>'SEKTÖR (TL)'!D26</f>
        <v>23.372716230964496</v>
      </c>
      <c r="D26" s="34">
        <f>'SEKTÖR (U S D)'!H26</f>
        <v>27.006345374357288</v>
      </c>
      <c r="E26" s="34">
        <f>'SEKTÖR (TL)'!H26</f>
        <v>33.16463892920822</v>
      </c>
      <c r="F26" s="34">
        <f>'SEKTÖR (U S D)'!L26</f>
        <v>19.031710608402072</v>
      </c>
      <c r="G26" s="34">
        <f>'SEKTÖR (TL)'!L26</f>
        <v>19.574982736459994</v>
      </c>
    </row>
    <row r="27" spans="1:7" s="65" customFormat="1" ht="15.75">
      <c r="A27" s="43" t="s">
        <v>83</v>
      </c>
      <c r="B27" s="33">
        <f>'SEKTÖR (U S D)'!D27</f>
        <v>33.03740304548803</v>
      </c>
      <c r="C27" s="33">
        <f>'SEKTÖR (TL)'!D27</f>
        <v>37.07648928595824</v>
      </c>
      <c r="D27" s="33">
        <f>'SEKTÖR (U S D)'!H27</f>
        <v>39.57341124779797</v>
      </c>
      <c r="E27" s="33">
        <f>'SEKTÖR (TL)'!H27</f>
        <v>46.34105767036335</v>
      </c>
      <c r="F27" s="33">
        <f>'SEKTÖR (U S D)'!L27</f>
        <v>29.500550450622264</v>
      </c>
      <c r="G27" s="33">
        <f>'SEKTÖR (TL)'!L27</f>
        <v>30.091603366424145</v>
      </c>
    </row>
    <row r="28" spans="1:7" ht="14.25">
      <c r="A28" s="45" t="s">
        <v>15</v>
      </c>
      <c r="B28" s="34">
        <f>'SEKTÖR (U S D)'!D28</f>
        <v>33.03740304548803</v>
      </c>
      <c r="C28" s="34">
        <f>'SEKTÖR (TL)'!D28</f>
        <v>37.07648928595824</v>
      </c>
      <c r="D28" s="34">
        <f>'SEKTÖR (U S D)'!H28</f>
        <v>39.57341124779797</v>
      </c>
      <c r="E28" s="34">
        <f>'SEKTÖR (TL)'!H28</f>
        <v>46.34105767036335</v>
      </c>
      <c r="F28" s="34">
        <f>'SEKTÖR (U S D)'!L28</f>
        <v>29.500550450622264</v>
      </c>
      <c r="G28" s="34">
        <f>'SEKTÖR (TL)'!L28</f>
        <v>30.091603366424145</v>
      </c>
    </row>
    <row r="29" spans="1:7" s="65" customFormat="1" ht="15.75">
      <c r="A29" s="43" t="s">
        <v>84</v>
      </c>
      <c r="B29" s="33">
        <f>'SEKTÖR (U S D)'!D29</f>
        <v>20.83927072636791</v>
      </c>
      <c r="C29" s="33">
        <f>'SEKTÖR (TL)'!D29</f>
        <v>24.50801518864853</v>
      </c>
      <c r="D29" s="33">
        <f>'SEKTÖR (U S D)'!H29</f>
        <v>20.179748156501535</v>
      </c>
      <c r="E29" s="33">
        <f>'SEKTÖR (TL)'!H29</f>
        <v>26.00703313438439</v>
      </c>
      <c r="F29" s="33">
        <f>'SEKTÖR (U S D)'!L29</f>
        <v>12.835122391360038</v>
      </c>
      <c r="G29" s="33">
        <f>'SEKTÖR (TL)'!L29</f>
        <v>13.350112697286987</v>
      </c>
    </row>
    <row r="30" spans="1:7" ht="14.25">
      <c r="A30" s="45" t="s">
        <v>16</v>
      </c>
      <c r="B30" s="34">
        <f>'SEKTÖR (U S D)'!D30</f>
        <v>15.813362228360834</v>
      </c>
      <c r="C30" s="34">
        <f>'SEKTÖR (TL)'!D30</f>
        <v>19.32951743833005</v>
      </c>
      <c r="D30" s="34">
        <f>'SEKTÖR (U S D)'!H30</f>
        <v>14.210379746632839</v>
      </c>
      <c r="E30" s="34">
        <f>'SEKTÖR (TL)'!H30</f>
        <v>19.74822152467658</v>
      </c>
      <c r="F30" s="34">
        <f>'SEKTÖR (U S D)'!L30</f>
        <v>10.034864671906849</v>
      </c>
      <c r="G30" s="34">
        <f>'SEKTÖR (TL)'!L30</f>
        <v>10.537074333393925</v>
      </c>
    </row>
    <row r="31" spans="1:7" ht="14.25">
      <c r="A31" s="45" t="s">
        <v>127</v>
      </c>
      <c r="B31" s="34">
        <f>'SEKTÖR (U S D)'!D31</f>
        <v>15.384114078831852</v>
      </c>
      <c r="C31" s="34">
        <f>'SEKTÖR (TL)'!D31</f>
        <v>18.887237086917818</v>
      </c>
      <c r="D31" s="34">
        <f>'SEKTÖR (U S D)'!H31</f>
        <v>12.387343799668873</v>
      </c>
      <c r="E31" s="34">
        <f>'SEKTÖR (TL)'!H31</f>
        <v>17.836790068894853</v>
      </c>
      <c r="F31" s="34">
        <f>'SEKTÖR (U S D)'!L31</f>
        <v>8.171654153203816</v>
      </c>
      <c r="G31" s="34">
        <f>'SEKTÖR (TL)'!L31</f>
        <v>8.665359943425461</v>
      </c>
    </row>
    <row r="32" spans="1:7" ht="14.25">
      <c r="A32" s="45" t="s">
        <v>128</v>
      </c>
      <c r="B32" s="34">
        <f>'SEKTÖR (U S D)'!D32</f>
        <v>58.76558025481512</v>
      </c>
      <c r="C32" s="34">
        <f>'SEKTÖR (TL)'!D32</f>
        <v>63.58578762498029</v>
      </c>
      <c r="D32" s="34">
        <f>'SEKTÖR (U S D)'!H32</f>
        <v>37.79653356007531</v>
      </c>
      <c r="E32" s="34">
        <f>'SEKTÖR (TL)'!H32</f>
        <v>44.478022599087886</v>
      </c>
      <c r="F32" s="34">
        <f>'SEKTÖR (U S D)'!L32</f>
        <v>-28.022801732690212</v>
      </c>
      <c r="G32" s="34">
        <f>'SEKTÖR (TL)'!L32</f>
        <v>-27.694290905831874</v>
      </c>
    </row>
    <row r="33" spans="1:7" ht="14.25">
      <c r="A33" s="45" t="s">
        <v>34</v>
      </c>
      <c r="B33" s="34">
        <f>'SEKTÖR (U S D)'!D33</f>
        <v>15.420536264961882</v>
      </c>
      <c r="C33" s="34">
        <f>'SEKTÖR (TL)'!D33</f>
        <v>18.92476506997022</v>
      </c>
      <c r="D33" s="34">
        <f>'SEKTÖR (U S D)'!H33</f>
        <v>11.736044476736966</v>
      </c>
      <c r="E33" s="34">
        <f>'SEKTÖR (TL)'!H33</f>
        <v>17.153910493725405</v>
      </c>
      <c r="F33" s="34">
        <f>'SEKTÖR (U S D)'!L33</f>
        <v>10.223034072667145</v>
      </c>
      <c r="G33" s="34">
        <f>'SEKTÖR (TL)'!L33</f>
        <v>10.726102557322125</v>
      </c>
    </row>
    <row r="34" spans="1:7" ht="14.25">
      <c r="A34" s="45" t="s">
        <v>33</v>
      </c>
      <c r="B34" s="34">
        <f>'SEKTÖR (U S D)'!D34</f>
        <v>38.4289603208966</v>
      </c>
      <c r="C34" s="34">
        <f>'SEKTÖR (TL)'!D34</f>
        <v>42.631737104832744</v>
      </c>
      <c r="D34" s="34">
        <f>'SEKTÖR (U S D)'!H34</f>
        <v>31.953315213423494</v>
      </c>
      <c r="E34" s="34">
        <f>'SEKTÖR (TL)'!H34</f>
        <v>38.35147782667595</v>
      </c>
      <c r="F34" s="34">
        <f>'SEKTÖR (U S D)'!L34</f>
        <v>19.07266591618684</v>
      </c>
      <c r="G34" s="34">
        <f>'SEKTÖR (TL)'!L34</f>
        <v>19.616124968192196</v>
      </c>
    </row>
    <row r="35" spans="1:7" ht="14.25">
      <c r="A35" s="45" t="s">
        <v>17</v>
      </c>
      <c r="B35" s="34">
        <f>'SEKTÖR (U S D)'!D35</f>
        <v>23.980980876797176</v>
      </c>
      <c r="C35" s="34">
        <f>'SEKTÖR (TL)'!D35</f>
        <v>27.74510932846465</v>
      </c>
      <c r="D35" s="34">
        <f>'SEKTÖR (U S D)'!H35</f>
        <v>25.3264150724817</v>
      </c>
      <c r="E35" s="34">
        <f>'SEKTÖR (TL)'!H35</f>
        <v>31.40325203616672</v>
      </c>
      <c r="F35" s="34">
        <f>'SEKTÖR (U S D)'!L35</f>
        <v>9.19355860764301</v>
      </c>
      <c r="G35" s="34">
        <f>'SEKTÖR (TL)'!L35</f>
        <v>9.69192846767258</v>
      </c>
    </row>
    <row r="36" spans="1:7" ht="14.25">
      <c r="A36" s="45" t="s">
        <v>161</v>
      </c>
      <c r="B36" s="34">
        <f>'SEKTÖR (U S D)'!D36</f>
        <v>33.02893909095644</v>
      </c>
      <c r="C36" s="34">
        <f>'SEKTÖR (TL)'!D36</f>
        <v>37.06776836127009</v>
      </c>
      <c r="D36" s="34">
        <f>'SEKTÖR (U S D)'!H36</f>
        <v>44.86064871151738</v>
      </c>
      <c r="E36" s="34">
        <f>'SEKTÖR (TL)'!H36</f>
        <v>51.88466311553926</v>
      </c>
      <c r="F36" s="34">
        <f>'SEKTÖR (U S D)'!L36</f>
        <v>35.000830379332406</v>
      </c>
      <c r="G36" s="34">
        <f>'SEKTÖR (TL)'!L36</f>
        <v>35.61698709954498</v>
      </c>
    </row>
    <row r="37" spans="1:7" ht="14.25">
      <c r="A37" s="45" t="s">
        <v>18</v>
      </c>
      <c r="B37" s="34">
        <f>'SEKTÖR (U S D)'!D37</f>
        <v>-6.99910960329765</v>
      </c>
      <c r="C37" s="34">
        <f>'SEKTÖR (TL)'!D37</f>
        <v>-4.175553158615992</v>
      </c>
      <c r="D37" s="34">
        <f>'SEKTÖR (U S D)'!H37</f>
        <v>-4.582600839242516</v>
      </c>
      <c r="E37" s="34">
        <f>'SEKTÖR (TL)'!H37</f>
        <v>0.044005434171068315</v>
      </c>
      <c r="F37" s="34">
        <f>'SEKTÖR (U S D)'!L37</f>
        <v>-0.7120086172259321</v>
      </c>
      <c r="G37" s="34">
        <f>'SEKTÖR (TL)'!L37</f>
        <v>-0.25884871476452975</v>
      </c>
    </row>
    <row r="38" spans="1:7" ht="14.25">
      <c r="A38" s="45" t="s">
        <v>88</v>
      </c>
      <c r="B38" s="34">
        <f>'SEKTÖR (U S D)'!D38</f>
        <v>27.88548019555156</v>
      </c>
      <c r="C38" s="34">
        <f>'SEKTÖR (TL)'!D38</f>
        <v>31.7681513210332</v>
      </c>
      <c r="D38" s="34">
        <f>'SEKTÖR (U S D)'!H38</f>
        <v>35.26281480135429</v>
      </c>
      <c r="E38" s="34">
        <f>'SEKTÖR (TL)'!H38</f>
        <v>41.82144868808573</v>
      </c>
      <c r="F38" s="34">
        <f>'SEKTÖR (U S D)'!L38</f>
        <v>26.99886985791632</v>
      </c>
      <c r="G38" s="34">
        <f>'SEKTÖR (TL)'!L38</f>
        <v>27.57850486388244</v>
      </c>
    </row>
    <row r="39" spans="1:7" ht="15" thickBot="1">
      <c r="A39" s="45" t="s">
        <v>85</v>
      </c>
      <c r="B39" s="34">
        <f>'SEKTÖR (U S D)'!D39</f>
        <v>27.28673148679965</v>
      </c>
      <c r="C39" s="34">
        <f>'SEKTÖR (TL)'!D39</f>
        <v>31.151224283362826</v>
      </c>
      <c r="D39" s="34">
        <f>'SEKTÖR (U S D)'!H39</f>
        <v>27.37254614652665</v>
      </c>
      <c r="E39" s="34">
        <f>'SEKTÖR (TL)'!H39</f>
        <v>33.5485960729068</v>
      </c>
      <c r="F39" s="34">
        <f>'SEKTÖR (U S D)'!L39</f>
        <v>28.46176100237563</v>
      </c>
      <c r="G39" s="34">
        <f>'SEKTÖR (TL)'!L39</f>
        <v>29.04807278364061</v>
      </c>
    </row>
    <row r="40" spans="1:7" ht="18" thickBot="1" thickTop="1">
      <c r="A40" s="52" t="s">
        <v>19</v>
      </c>
      <c r="B40" s="60">
        <f>'SEKTÖR (U S D)'!D40</f>
        <v>16.53297018699435</v>
      </c>
      <c r="C40" s="60">
        <f>'SEKTÖR (TL)'!D40</f>
        <v>20.070973076922073</v>
      </c>
      <c r="D40" s="60">
        <f>'SEKTÖR (U S D)'!H40</f>
        <v>15.34238773720121</v>
      </c>
      <c r="E40" s="60">
        <f>'SEKTÖR (TL)'!H40</f>
        <v>20.93511840675512</v>
      </c>
      <c r="F40" s="60">
        <f>'SEKTÖR (U S D)'!L40</f>
        <v>34.3776532377794</v>
      </c>
      <c r="G40" s="60">
        <f>'SEKTÖR (TL)'!L40</f>
        <v>34.99096571783011</v>
      </c>
    </row>
    <row r="41" spans="1:7" ht="14.25">
      <c r="A41" s="45" t="s">
        <v>89</v>
      </c>
      <c r="B41" s="34">
        <f>'SEKTÖR (U S D)'!D41</f>
        <v>16.53297018699435</v>
      </c>
      <c r="C41" s="34">
        <f>'SEKTÖR (TL)'!D41</f>
        <v>20.070973076922073</v>
      </c>
      <c r="D41" s="34">
        <f>'SEKTÖR (U S D)'!H41</f>
        <v>15.34238773720121</v>
      </c>
      <c r="E41" s="34">
        <f>'SEKTÖR (TL)'!H41</f>
        <v>20.93511840675512</v>
      </c>
      <c r="F41" s="34">
        <f>'SEKTÖR (U S D)'!L41</f>
        <v>34.3776532377794</v>
      </c>
      <c r="G41" s="34">
        <f>'SEKTÖR (TL)'!L41</f>
        <v>34.99096571783011</v>
      </c>
    </row>
    <row r="42" spans="1:7" ht="14.25">
      <c r="A42" s="137" t="s">
        <v>132</v>
      </c>
      <c r="B42" s="157"/>
      <c r="C42" s="157"/>
      <c r="D42" s="148">
        <f>'SEKTÖR (U S D)'!H42</f>
        <v>-126.00784489003118</v>
      </c>
      <c r="E42" s="148">
        <f>'SEKTÖR (TL)'!H42</f>
        <v>-127.26891529631483</v>
      </c>
      <c r="F42" s="148">
        <f>'SEKTÖR (U S D)'!L42</f>
        <v>-34.667811786860916</v>
      </c>
      <c r="G42" s="148">
        <f>'SEKTÖR (TL)'!L42</f>
        <v>-34.369629422347984</v>
      </c>
    </row>
    <row r="43" spans="1:7" s="40" customFormat="1" ht="18.75" thickBot="1">
      <c r="A43" s="47" t="s">
        <v>20</v>
      </c>
      <c r="B43" s="49">
        <f>'SEKTÖR (U S D)'!D43</f>
        <v>22.810256964127582</v>
      </c>
      <c r="C43" s="49">
        <f>'SEKTÖR (TL)'!D43</f>
        <v>26.53884161578989</v>
      </c>
      <c r="D43" s="49">
        <f>'SEKTÖR (U S D)'!H43</f>
        <v>20.742385410670735</v>
      </c>
      <c r="E43" s="49">
        <f>'SEKTÖR (TL)'!H43</f>
        <v>26.596951587503565</v>
      </c>
      <c r="F43" s="49">
        <f>'SEKTÖR (U S D)'!L43</f>
        <v>15.148278398635506</v>
      </c>
      <c r="G43" s="49">
        <f>'SEKTÖR (TL)'!L43</f>
        <v>15.673826170133445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6" sqref="A6:M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148</v>
      </c>
    </row>
    <row r="5" ht="13.5" thickBot="1"/>
    <row r="6" spans="1:13" ht="24" thickBot="1" thickTop="1">
      <c r="A6" s="180" t="s">
        <v>122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24</v>
      </c>
      <c r="C7" s="168"/>
      <c r="D7" s="168"/>
      <c r="E7" s="170"/>
      <c r="F7" s="167" t="s">
        <v>149</v>
      </c>
      <c r="G7" s="168"/>
      <c r="H7" s="168"/>
      <c r="I7" s="169"/>
      <c r="J7" s="167" t="s">
        <v>121</v>
      </c>
      <c r="K7" s="168"/>
      <c r="L7" s="168"/>
      <c r="M7" s="170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146</v>
      </c>
      <c r="E8" s="83" t="s">
        <v>145</v>
      </c>
      <c r="F8" s="80">
        <v>2010</v>
      </c>
      <c r="G8" s="81">
        <v>2011</v>
      </c>
      <c r="H8" s="82" t="s">
        <v>146</v>
      </c>
      <c r="I8" s="83" t="s">
        <v>145</v>
      </c>
      <c r="J8" s="80">
        <v>2010</v>
      </c>
      <c r="K8" s="81">
        <v>2011</v>
      </c>
      <c r="L8" s="82" t="s">
        <v>146</v>
      </c>
      <c r="M8" s="83" t="s">
        <v>145</v>
      </c>
    </row>
    <row r="9" spans="1:13" ht="22.5" customHeight="1" thickTop="1">
      <c r="A9" s="8" t="s">
        <v>36</v>
      </c>
      <c r="B9" s="109">
        <v>111650.341</v>
      </c>
      <c r="C9" s="12">
        <v>99670.16</v>
      </c>
      <c r="D9" s="51">
        <f aca="true" t="shared" si="0" ref="D9:D22">(C9-B9)/B9*100</f>
        <v>-10.730089037524746</v>
      </c>
      <c r="E9" s="9">
        <f aca="true" t="shared" si="1" ref="E9:E22">C9/C$22*100</f>
        <v>0.8502346686656179</v>
      </c>
      <c r="F9" s="110">
        <v>272974.955</v>
      </c>
      <c r="G9" s="110">
        <v>266386.11</v>
      </c>
      <c r="H9" s="111">
        <f aca="true" t="shared" si="2" ref="H9:H22">(G9-F9)/F9*100</f>
        <v>-2.413717771287857</v>
      </c>
      <c r="I9" s="9">
        <f aca="true" t="shared" si="3" ref="I9:I22">G9/G$22*100</f>
        <v>0.8458742852794073</v>
      </c>
      <c r="J9" s="112">
        <v>688153.555</v>
      </c>
      <c r="K9" s="113">
        <v>997008.592</v>
      </c>
      <c r="L9" s="10">
        <f aca="true" t="shared" si="4" ref="L9:L22">(K9-J9)/J9*100</f>
        <v>44.881703328554316</v>
      </c>
      <c r="M9" s="11">
        <f aca="true" t="shared" si="5" ref="M9:M22">K9/K$22*100</f>
        <v>0.8445601541271365</v>
      </c>
    </row>
    <row r="10" spans="1:13" ht="22.5" customHeight="1">
      <c r="A10" s="8" t="s">
        <v>35</v>
      </c>
      <c r="B10" s="109">
        <v>565135.221</v>
      </c>
      <c r="C10" s="12">
        <v>1111265.185</v>
      </c>
      <c r="D10" s="51">
        <f t="shared" si="0"/>
        <v>96.63704255304236</v>
      </c>
      <c r="E10" s="9">
        <f t="shared" si="1"/>
        <v>9.479629473536628</v>
      </c>
      <c r="F10" s="110">
        <v>1536267.4649999999</v>
      </c>
      <c r="G10" s="110">
        <v>3138345.213</v>
      </c>
      <c r="H10" s="111">
        <f t="shared" si="2"/>
        <v>104.28377769492113</v>
      </c>
      <c r="I10" s="9">
        <f t="shared" si="3"/>
        <v>9.965405155720862</v>
      </c>
      <c r="J10" s="112">
        <v>5557219.016</v>
      </c>
      <c r="K10" s="113">
        <v>10324504.484000001</v>
      </c>
      <c r="L10" s="10">
        <f t="shared" si="4"/>
        <v>85.78545229681121</v>
      </c>
      <c r="M10" s="11">
        <f t="shared" si="5"/>
        <v>8.745827436453379</v>
      </c>
    </row>
    <row r="11" spans="1:13" ht="22.5" customHeight="1">
      <c r="A11" s="8" t="s">
        <v>37</v>
      </c>
      <c r="B11" s="109">
        <v>312640.043</v>
      </c>
      <c r="C11" s="12">
        <v>268839.35</v>
      </c>
      <c r="D11" s="51">
        <f t="shared" si="0"/>
        <v>-14.009943377598635</v>
      </c>
      <c r="E11" s="9">
        <f t="shared" si="1"/>
        <v>2.293329675316364</v>
      </c>
      <c r="F11" s="110">
        <v>840838.166</v>
      </c>
      <c r="G11" s="110">
        <v>756387.372</v>
      </c>
      <c r="H11" s="111">
        <f t="shared" si="2"/>
        <v>-10.043644236767435</v>
      </c>
      <c r="I11" s="9">
        <f t="shared" si="3"/>
        <v>2.401809267325797</v>
      </c>
      <c r="J11" s="112">
        <v>4027344.7490000003</v>
      </c>
      <c r="K11" s="113">
        <v>3280534.168</v>
      </c>
      <c r="L11" s="10">
        <f t="shared" si="4"/>
        <v>-18.543497702436206</v>
      </c>
      <c r="M11" s="11">
        <f t="shared" si="5"/>
        <v>2.7789213300434805</v>
      </c>
    </row>
    <row r="12" spans="1:13" ht="22.5" customHeight="1">
      <c r="A12" s="8" t="s">
        <v>134</v>
      </c>
      <c r="B12" s="109">
        <v>104178.961</v>
      </c>
      <c r="C12" s="12">
        <v>143893.031</v>
      </c>
      <c r="D12" s="51">
        <f t="shared" si="0"/>
        <v>38.121007945164656</v>
      </c>
      <c r="E12" s="9">
        <f t="shared" si="1"/>
        <v>1.2274771459740454</v>
      </c>
      <c r="F12" s="110">
        <v>279517.227</v>
      </c>
      <c r="G12" s="110">
        <v>403541.44499999995</v>
      </c>
      <c r="H12" s="111">
        <f t="shared" si="2"/>
        <v>44.37086734550351</v>
      </c>
      <c r="I12" s="9">
        <f t="shared" si="3"/>
        <v>1.281393130332487</v>
      </c>
      <c r="J12" s="112">
        <v>1111255.11</v>
      </c>
      <c r="K12" s="113">
        <v>1562254.0520000001</v>
      </c>
      <c r="L12" s="10">
        <f t="shared" si="4"/>
        <v>40.58464505058609</v>
      </c>
      <c r="M12" s="11">
        <f t="shared" si="5"/>
        <v>1.3233762813378682</v>
      </c>
    </row>
    <row r="13" spans="1:13" ht="22.5" customHeight="1">
      <c r="A13" s="55" t="s">
        <v>38</v>
      </c>
      <c r="B13" s="109">
        <v>84542.414</v>
      </c>
      <c r="C13" s="12">
        <v>91275.808</v>
      </c>
      <c r="D13" s="51">
        <f t="shared" si="0"/>
        <v>7.964515893761917</v>
      </c>
      <c r="E13" s="9">
        <f t="shared" si="1"/>
        <v>0.7786267863126392</v>
      </c>
      <c r="F13" s="110">
        <v>282114.054</v>
      </c>
      <c r="G13" s="110">
        <v>263202.484</v>
      </c>
      <c r="H13" s="111">
        <f t="shared" si="2"/>
        <v>-6.70351927947553</v>
      </c>
      <c r="I13" s="9">
        <f t="shared" si="3"/>
        <v>0.8357650969011284</v>
      </c>
      <c r="J13" s="112">
        <v>761126.002</v>
      </c>
      <c r="K13" s="113">
        <v>1209099.723</v>
      </c>
      <c r="L13" s="10">
        <f t="shared" si="4"/>
        <v>58.85670964109304</v>
      </c>
      <c r="M13" s="11">
        <f t="shared" si="5"/>
        <v>1.0242213122391608</v>
      </c>
    </row>
    <row r="14" spans="1:13" ht="22.5" customHeight="1">
      <c r="A14" s="8" t="s">
        <v>39</v>
      </c>
      <c r="B14" s="109">
        <v>631337.142</v>
      </c>
      <c r="C14" s="12">
        <v>1073090.98</v>
      </c>
      <c r="D14" s="51">
        <f t="shared" si="0"/>
        <v>69.97114673161427</v>
      </c>
      <c r="E14" s="9">
        <f t="shared" si="1"/>
        <v>9.153985042547971</v>
      </c>
      <c r="F14" s="110">
        <v>1819211.0359999998</v>
      </c>
      <c r="G14" s="110">
        <v>2869325.19</v>
      </c>
      <c r="H14" s="111">
        <f t="shared" si="2"/>
        <v>57.723602881661506</v>
      </c>
      <c r="I14" s="9">
        <f t="shared" si="3"/>
        <v>9.111167223867076</v>
      </c>
      <c r="J14" s="112">
        <v>6766489.026999999</v>
      </c>
      <c r="K14" s="113">
        <v>9740729.296000002</v>
      </c>
      <c r="L14" s="10">
        <f t="shared" si="4"/>
        <v>43.955443615323006</v>
      </c>
      <c r="M14" s="11">
        <f t="shared" si="5"/>
        <v>8.25131488489768</v>
      </c>
    </row>
    <row r="15" spans="1:13" ht="22.5" customHeight="1">
      <c r="A15" s="8" t="s">
        <v>40</v>
      </c>
      <c r="B15" s="109">
        <v>417467.988</v>
      </c>
      <c r="C15" s="12">
        <v>593666.662</v>
      </c>
      <c r="D15" s="51">
        <f t="shared" si="0"/>
        <v>42.206511412798434</v>
      </c>
      <c r="E15" s="9">
        <f t="shared" si="1"/>
        <v>5.064263744167697</v>
      </c>
      <c r="F15" s="110">
        <v>1116516.037</v>
      </c>
      <c r="G15" s="110">
        <v>1579097.957</v>
      </c>
      <c r="H15" s="111">
        <f t="shared" si="2"/>
        <v>41.43083526528871</v>
      </c>
      <c r="I15" s="9">
        <f t="shared" si="3"/>
        <v>5.014219231489012</v>
      </c>
      <c r="J15" s="112">
        <v>4094705.49</v>
      </c>
      <c r="K15" s="113">
        <v>5618593.663999999</v>
      </c>
      <c r="L15" s="10">
        <f t="shared" si="4"/>
        <v>37.216062979904294</v>
      </c>
      <c r="M15" s="11">
        <f t="shared" si="5"/>
        <v>4.759477871024799</v>
      </c>
    </row>
    <row r="16" spans="1:13" ht="22.5" customHeight="1">
      <c r="A16" s="8" t="s">
        <v>41</v>
      </c>
      <c r="B16" s="109">
        <v>354266.38</v>
      </c>
      <c r="C16" s="12">
        <v>546362.121</v>
      </c>
      <c r="D16" s="51">
        <f t="shared" si="0"/>
        <v>54.22353117447951</v>
      </c>
      <c r="E16" s="9">
        <f t="shared" si="1"/>
        <v>4.660733131359267</v>
      </c>
      <c r="F16" s="110">
        <v>945388.136</v>
      </c>
      <c r="G16" s="110">
        <v>1356208.387</v>
      </c>
      <c r="H16" s="111">
        <f t="shared" si="2"/>
        <v>43.45519425896413</v>
      </c>
      <c r="I16" s="9">
        <f t="shared" si="3"/>
        <v>4.306462525555718</v>
      </c>
      <c r="J16" s="112">
        <v>4251601.209</v>
      </c>
      <c r="K16" s="113">
        <v>4858486.08</v>
      </c>
      <c r="L16" s="10">
        <f t="shared" si="4"/>
        <v>14.274266121557128</v>
      </c>
      <c r="M16" s="11">
        <f t="shared" si="5"/>
        <v>4.115595176886247</v>
      </c>
    </row>
    <row r="17" spans="1:13" ht="22.5" customHeight="1">
      <c r="A17" s="8" t="s">
        <v>42</v>
      </c>
      <c r="B17" s="109">
        <v>2967858.562</v>
      </c>
      <c r="C17" s="12">
        <v>3107519.568</v>
      </c>
      <c r="D17" s="51">
        <f t="shared" si="0"/>
        <v>4.70578375223799</v>
      </c>
      <c r="E17" s="9">
        <f t="shared" si="1"/>
        <v>26.508644816767664</v>
      </c>
      <c r="F17" s="110">
        <v>7619204.494</v>
      </c>
      <c r="G17" s="110">
        <v>8337312.211999999</v>
      </c>
      <c r="H17" s="111">
        <f t="shared" si="2"/>
        <v>9.4249697401546</v>
      </c>
      <c r="I17" s="9">
        <f t="shared" si="3"/>
        <v>26.47404554417937</v>
      </c>
      <c r="J17" s="112">
        <v>31333720.971999995</v>
      </c>
      <c r="K17" s="113">
        <v>33969981.229</v>
      </c>
      <c r="L17" s="10">
        <f t="shared" si="4"/>
        <v>8.413492477818977</v>
      </c>
      <c r="M17" s="11">
        <f t="shared" si="5"/>
        <v>28.775772658998488</v>
      </c>
    </row>
    <row r="18" spans="1:13" ht="22.5" customHeight="1">
      <c r="A18" s="8" t="s">
        <v>43</v>
      </c>
      <c r="B18" s="109">
        <v>1358599.379</v>
      </c>
      <c r="C18" s="12">
        <v>1621824.29</v>
      </c>
      <c r="D18" s="51">
        <f t="shared" si="0"/>
        <v>19.374726285665414</v>
      </c>
      <c r="E18" s="9">
        <f t="shared" si="1"/>
        <v>13.834945562864561</v>
      </c>
      <c r="F18" s="110">
        <v>3881414.9579999996</v>
      </c>
      <c r="G18" s="110">
        <v>4511711.2129999995</v>
      </c>
      <c r="H18" s="111">
        <f t="shared" si="2"/>
        <v>16.238826866498616</v>
      </c>
      <c r="I18" s="9">
        <f t="shared" si="3"/>
        <v>14.326349439478895</v>
      </c>
      <c r="J18" s="112">
        <v>14875728.228</v>
      </c>
      <c r="K18" s="113">
        <v>16992001.014000002</v>
      </c>
      <c r="L18" s="10">
        <f t="shared" si="4"/>
        <v>14.226347467256256</v>
      </c>
      <c r="M18" s="11">
        <f t="shared" si="5"/>
        <v>14.39382479796353</v>
      </c>
    </row>
    <row r="19" spans="1:13" ht="22.5" customHeight="1">
      <c r="A19" s="13" t="s">
        <v>44</v>
      </c>
      <c r="B19" s="109">
        <v>103707.636</v>
      </c>
      <c r="C19" s="12">
        <v>116402.61</v>
      </c>
      <c r="D19" s="51">
        <f t="shared" si="0"/>
        <v>12.241117905724899</v>
      </c>
      <c r="E19" s="9">
        <f t="shared" si="1"/>
        <v>0.9929705595452353</v>
      </c>
      <c r="F19" s="110">
        <v>285614.439</v>
      </c>
      <c r="G19" s="110">
        <v>337914.852</v>
      </c>
      <c r="H19" s="111">
        <f t="shared" si="2"/>
        <v>18.31154376617493</v>
      </c>
      <c r="I19" s="9">
        <f t="shared" si="3"/>
        <v>1.0730044592820427</v>
      </c>
      <c r="J19" s="112">
        <v>1159160.301</v>
      </c>
      <c r="K19" s="113">
        <v>1422986.9630000002</v>
      </c>
      <c r="L19" s="10">
        <f t="shared" si="4"/>
        <v>22.760153343105237</v>
      </c>
      <c r="M19" s="11">
        <f t="shared" si="5"/>
        <v>1.2054039437928799</v>
      </c>
    </row>
    <row r="20" spans="1:13" ht="22.5" customHeight="1">
      <c r="A20" s="8" t="s">
        <v>45</v>
      </c>
      <c r="B20" s="109">
        <v>700030.774</v>
      </c>
      <c r="C20" s="12">
        <v>903112.765</v>
      </c>
      <c r="D20" s="51">
        <f t="shared" si="0"/>
        <v>29.010437618275343</v>
      </c>
      <c r="E20" s="9">
        <f t="shared" si="1"/>
        <v>7.70398866137533</v>
      </c>
      <c r="F20" s="110">
        <v>1898074.433</v>
      </c>
      <c r="G20" s="110">
        <v>2334623.341</v>
      </c>
      <c r="H20" s="111">
        <f t="shared" si="2"/>
        <v>22.999567372603668</v>
      </c>
      <c r="I20" s="9">
        <f t="shared" si="3"/>
        <v>7.41329136855145</v>
      </c>
      <c r="J20" s="112">
        <v>8447194.590000002</v>
      </c>
      <c r="K20" s="113">
        <v>9027540.061</v>
      </c>
      <c r="L20" s="10">
        <f t="shared" si="4"/>
        <v>6.870274678968877</v>
      </c>
      <c r="M20" s="11">
        <f t="shared" si="5"/>
        <v>7.647176450117353</v>
      </c>
    </row>
    <row r="21" spans="1:13" ht="22.5" customHeight="1" thickBot="1">
      <c r="A21" s="114" t="s">
        <v>46</v>
      </c>
      <c r="B21" s="115">
        <v>1833931.832</v>
      </c>
      <c r="C21" s="116">
        <v>2045742.244</v>
      </c>
      <c r="D21" s="117">
        <f t="shared" si="0"/>
        <v>11.549524813526439</v>
      </c>
      <c r="E21" s="118">
        <f t="shared" si="1"/>
        <v>17.451170731566975</v>
      </c>
      <c r="F21" s="119">
        <v>4824404.23</v>
      </c>
      <c r="G21" s="120">
        <v>5338343.82</v>
      </c>
      <c r="H21" s="121">
        <f t="shared" si="2"/>
        <v>10.652913095551279</v>
      </c>
      <c r="I21" s="118">
        <f t="shared" si="3"/>
        <v>16.95121327203675</v>
      </c>
      <c r="J21" s="122">
        <v>18574466.128</v>
      </c>
      <c r="K21" s="123">
        <v>19046911.777999997</v>
      </c>
      <c r="L21" s="124">
        <f t="shared" si="4"/>
        <v>2.5435220950324506</v>
      </c>
      <c r="M21" s="125">
        <f t="shared" si="5"/>
        <v>16.13452770211799</v>
      </c>
    </row>
    <row r="22" spans="1:13" ht="24" customHeight="1" thickBot="1">
      <c r="A22" s="126" t="s">
        <v>21</v>
      </c>
      <c r="B22" s="127">
        <v>9545346.672999999</v>
      </c>
      <c r="C22" s="128">
        <v>11722664.774</v>
      </c>
      <c r="D22" s="129">
        <f t="shared" si="0"/>
        <v>22.810256930309</v>
      </c>
      <c r="E22" s="130">
        <f t="shared" si="1"/>
        <v>100</v>
      </c>
      <c r="F22" s="131">
        <v>25601539.629999995</v>
      </c>
      <c r="G22" s="132">
        <v>31492399.596</v>
      </c>
      <c r="H22" s="129">
        <f t="shared" si="2"/>
        <v>23.009787892197977</v>
      </c>
      <c r="I22" s="130">
        <f t="shared" si="3"/>
        <v>100</v>
      </c>
      <c r="J22" s="127">
        <v>101648164.37699999</v>
      </c>
      <c r="K22" s="133">
        <v>118050631.10400002</v>
      </c>
      <c r="L22" s="134">
        <f t="shared" si="4"/>
        <v>16.136510509098212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78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13" sqref="Q13:R13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5" width="11.7109375" style="0" customWidth="1"/>
    <col min="6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157</v>
      </c>
    </row>
    <row r="4" spans="2:15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35" t="s">
        <v>90</v>
      </c>
      <c r="O4" s="35" t="s">
        <v>65</v>
      </c>
    </row>
    <row r="5" spans="1:15" ht="12.75">
      <c r="A5" s="68" t="s">
        <v>92</v>
      </c>
      <c r="B5" s="29" t="s">
        <v>150</v>
      </c>
      <c r="C5" s="30">
        <v>998548.81</v>
      </c>
      <c r="D5" s="30">
        <v>1096929.922</v>
      </c>
      <c r="E5" s="30">
        <v>1260422.153</v>
      </c>
      <c r="F5" s="30"/>
      <c r="G5" s="30"/>
      <c r="H5" s="30"/>
      <c r="I5" s="30"/>
      <c r="J5" s="30"/>
      <c r="K5" s="30"/>
      <c r="L5" s="30"/>
      <c r="M5" s="30"/>
      <c r="N5" s="30">
        <v>3355900.885</v>
      </c>
      <c r="O5" s="69">
        <f aca="true" t="shared" si="0" ref="O5:O24">N5/N$26*100</f>
        <v>10.656224766179363</v>
      </c>
    </row>
    <row r="6" spans="1:15" ht="12.75">
      <c r="A6" s="68" t="s">
        <v>93</v>
      </c>
      <c r="B6" s="29" t="s">
        <v>66</v>
      </c>
      <c r="C6" s="30">
        <v>687174.716</v>
      </c>
      <c r="D6" s="30">
        <v>651003.534</v>
      </c>
      <c r="E6" s="30">
        <v>823908.011</v>
      </c>
      <c r="F6" s="30"/>
      <c r="G6" s="30"/>
      <c r="H6" s="30"/>
      <c r="I6" s="30"/>
      <c r="J6" s="30"/>
      <c r="K6" s="30"/>
      <c r="L6" s="30"/>
      <c r="M6" s="30"/>
      <c r="N6" s="30">
        <v>2162086.261</v>
      </c>
      <c r="O6" s="69">
        <f t="shared" si="0"/>
        <v>6.86542241580068</v>
      </c>
    </row>
    <row r="7" spans="1:15" ht="12.75">
      <c r="A7" s="68" t="s">
        <v>94</v>
      </c>
      <c r="B7" s="29" t="s">
        <v>137</v>
      </c>
      <c r="C7" s="30">
        <v>571153.913</v>
      </c>
      <c r="D7" s="30">
        <v>604454.305</v>
      </c>
      <c r="E7" s="30">
        <v>642971.16</v>
      </c>
      <c r="F7" s="30"/>
      <c r="G7" s="30"/>
      <c r="H7" s="30"/>
      <c r="I7" s="30"/>
      <c r="J7" s="30"/>
      <c r="K7" s="30"/>
      <c r="L7" s="30"/>
      <c r="M7" s="30"/>
      <c r="N7" s="30">
        <v>1818579.378</v>
      </c>
      <c r="O7" s="69">
        <f t="shared" si="0"/>
        <v>5.774661192684976</v>
      </c>
    </row>
    <row r="8" spans="1:15" ht="12.75">
      <c r="A8" s="68" t="s">
        <v>95</v>
      </c>
      <c r="B8" s="29" t="s">
        <v>70</v>
      </c>
      <c r="C8" s="30">
        <v>599519.492</v>
      </c>
      <c r="D8" s="30">
        <v>522827.148</v>
      </c>
      <c r="E8" s="30">
        <v>641077.461</v>
      </c>
      <c r="F8" s="30"/>
      <c r="G8" s="30"/>
      <c r="H8" s="30"/>
      <c r="I8" s="30"/>
      <c r="J8" s="30"/>
      <c r="K8" s="30"/>
      <c r="L8" s="30"/>
      <c r="M8" s="30"/>
      <c r="N8" s="30">
        <v>1763424.1009999998</v>
      </c>
      <c r="O8" s="69">
        <f t="shared" si="0"/>
        <v>5.599522817359303</v>
      </c>
    </row>
    <row r="9" spans="1:15" ht="12.75">
      <c r="A9" s="68" t="s">
        <v>96</v>
      </c>
      <c r="B9" s="29" t="s">
        <v>67</v>
      </c>
      <c r="C9" s="30">
        <v>530879.676</v>
      </c>
      <c r="D9" s="30">
        <v>525842.917</v>
      </c>
      <c r="E9" s="30">
        <v>619549.791</v>
      </c>
      <c r="F9" s="30"/>
      <c r="G9" s="30"/>
      <c r="H9" s="30"/>
      <c r="I9" s="30"/>
      <c r="J9" s="30"/>
      <c r="K9" s="30"/>
      <c r="L9" s="30"/>
      <c r="M9" s="30"/>
      <c r="N9" s="30">
        <v>1676272.3839999998</v>
      </c>
      <c r="O9" s="69">
        <f t="shared" si="0"/>
        <v>5.32278392758412</v>
      </c>
    </row>
    <row r="10" spans="1:15" ht="12.75">
      <c r="A10" s="68" t="s">
        <v>97</v>
      </c>
      <c r="B10" s="29" t="s">
        <v>151</v>
      </c>
      <c r="C10" s="30">
        <v>430903.603</v>
      </c>
      <c r="D10" s="30">
        <v>484734.636</v>
      </c>
      <c r="E10" s="30">
        <v>518447.401</v>
      </c>
      <c r="F10" s="30"/>
      <c r="G10" s="30"/>
      <c r="H10" s="30"/>
      <c r="I10" s="30"/>
      <c r="J10" s="30"/>
      <c r="K10" s="30"/>
      <c r="L10" s="30"/>
      <c r="M10" s="30"/>
      <c r="N10" s="30">
        <v>1434085.6400000001</v>
      </c>
      <c r="O10" s="69">
        <f t="shared" si="0"/>
        <v>4.5537515670073745</v>
      </c>
    </row>
    <row r="11" spans="1:15" ht="12.75">
      <c r="A11" s="68" t="s">
        <v>98</v>
      </c>
      <c r="B11" s="29" t="s">
        <v>139</v>
      </c>
      <c r="C11" s="30">
        <v>308535.689</v>
      </c>
      <c r="D11" s="30">
        <v>366331.807</v>
      </c>
      <c r="E11" s="30">
        <v>423454.274</v>
      </c>
      <c r="F11" s="30"/>
      <c r="G11" s="30"/>
      <c r="H11" s="30"/>
      <c r="I11" s="30"/>
      <c r="J11" s="30"/>
      <c r="K11" s="30"/>
      <c r="L11" s="30"/>
      <c r="M11" s="30"/>
      <c r="N11" s="30">
        <v>1098321.77</v>
      </c>
      <c r="O11" s="69">
        <f t="shared" si="0"/>
        <v>3.487577269943107</v>
      </c>
    </row>
    <row r="12" spans="1:15" ht="12.75">
      <c r="A12" s="68" t="s">
        <v>99</v>
      </c>
      <c r="B12" s="29" t="s">
        <v>68</v>
      </c>
      <c r="C12" s="30">
        <v>292585.555</v>
      </c>
      <c r="D12" s="30">
        <v>340337.132</v>
      </c>
      <c r="E12" s="30">
        <v>377973.385</v>
      </c>
      <c r="F12" s="30"/>
      <c r="G12" s="30"/>
      <c r="H12" s="30"/>
      <c r="I12" s="30"/>
      <c r="J12" s="30"/>
      <c r="K12" s="30"/>
      <c r="L12" s="30"/>
      <c r="M12" s="30"/>
      <c r="N12" s="30">
        <v>1010896.0719999999</v>
      </c>
      <c r="O12" s="69">
        <f t="shared" si="0"/>
        <v>3.2099683893017703</v>
      </c>
    </row>
    <row r="13" spans="1:15" ht="12.75">
      <c r="A13" s="68" t="s">
        <v>100</v>
      </c>
      <c r="B13" s="29" t="s">
        <v>69</v>
      </c>
      <c r="C13" s="30">
        <v>250173.822</v>
      </c>
      <c r="D13" s="30">
        <v>247047.26</v>
      </c>
      <c r="E13" s="30">
        <v>291549.962</v>
      </c>
      <c r="F13" s="30"/>
      <c r="G13" s="30"/>
      <c r="H13" s="30"/>
      <c r="I13" s="30"/>
      <c r="J13" s="30"/>
      <c r="K13" s="30"/>
      <c r="L13" s="30"/>
      <c r="M13" s="30"/>
      <c r="N13" s="30">
        <v>788771.044</v>
      </c>
      <c r="O13" s="69">
        <f t="shared" si="0"/>
        <v>2.5046393865467076</v>
      </c>
    </row>
    <row r="14" spans="1:15" ht="12.75">
      <c r="A14" s="68" t="s">
        <v>101</v>
      </c>
      <c r="B14" s="29" t="s">
        <v>152</v>
      </c>
      <c r="C14" s="30">
        <v>206123.761</v>
      </c>
      <c r="D14" s="30">
        <v>199832.609</v>
      </c>
      <c r="E14" s="30">
        <v>275134.043</v>
      </c>
      <c r="F14" s="30"/>
      <c r="G14" s="30"/>
      <c r="H14" s="30"/>
      <c r="I14" s="30"/>
      <c r="J14" s="30"/>
      <c r="K14" s="30"/>
      <c r="L14" s="30"/>
      <c r="M14" s="30"/>
      <c r="N14" s="30">
        <v>681090.413</v>
      </c>
      <c r="O14" s="69">
        <f t="shared" si="0"/>
        <v>2.1627136127466207</v>
      </c>
    </row>
    <row r="15" spans="1:15" ht="12.75">
      <c r="A15" s="68" t="s">
        <v>102</v>
      </c>
      <c r="B15" s="29" t="s">
        <v>71</v>
      </c>
      <c r="C15" s="30">
        <v>186242.452</v>
      </c>
      <c r="D15" s="30">
        <v>208884.453</v>
      </c>
      <c r="E15" s="30">
        <v>263763.528</v>
      </c>
      <c r="F15" s="30"/>
      <c r="G15" s="30"/>
      <c r="H15" s="30"/>
      <c r="I15" s="30"/>
      <c r="J15" s="30"/>
      <c r="K15" s="30"/>
      <c r="L15" s="30"/>
      <c r="M15" s="30"/>
      <c r="N15" s="30">
        <v>658890.433</v>
      </c>
      <c r="O15" s="69">
        <f t="shared" si="0"/>
        <v>2.09222047698624</v>
      </c>
    </row>
    <row r="16" spans="1:15" ht="12.75">
      <c r="A16" s="68" t="s">
        <v>103</v>
      </c>
      <c r="B16" s="29" t="s">
        <v>138</v>
      </c>
      <c r="C16" s="30">
        <v>286677.812</v>
      </c>
      <c r="D16" s="30">
        <v>330907.529</v>
      </c>
      <c r="E16" s="30">
        <v>237261.495</v>
      </c>
      <c r="F16" s="30"/>
      <c r="G16" s="30"/>
      <c r="H16" s="30"/>
      <c r="I16" s="30"/>
      <c r="J16" s="30"/>
      <c r="K16" s="30"/>
      <c r="L16" s="30"/>
      <c r="M16" s="30"/>
      <c r="N16" s="30">
        <v>854846.836</v>
      </c>
      <c r="O16" s="69">
        <f t="shared" si="0"/>
        <v>2.7144544303409215</v>
      </c>
    </row>
    <row r="17" spans="1:15" ht="12.75">
      <c r="A17" s="68" t="s">
        <v>104</v>
      </c>
      <c r="B17" s="29" t="s">
        <v>140</v>
      </c>
      <c r="C17" s="30">
        <v>270998.674</v>
      </c>
      <c r="D17" s="30">
        <v>377333.625</v>
      </c>
      <c r="E17" s="30">
        <v>232428.823</v>
      </c>
      <c r="F17" s="30"/>
      <c r="G17" s="30"/>
      <c r="H17" s="30"/>
      <c r="I17" s="30"/>
      <c r="J17" s="30"/>
      <c r="K17" s="30"/>
      <c r="L17" s="30"/>
      <c r="M17" s="30"/>
      <c r="N17" s="30">
        <v>880761.122</v>
      </c>
      <c r="O17" s="69">
        <f t="shared" si="0"/>
        <v>2.7967418594796563</v>
      </c>
    </row>
    <row r="18" spans="1:15" ht="12.75">
      <c r="A18" s="68" t="s">
        <v>105</v>
      </c>
      <c r="B18" s="29" t="s">
        <v>147</v>
      </c>
      <c r="C18" s="30">
        <v>177003.466</v>
      </c>
      <c r="D18" s="30">
        <v>186617.981</v>
      </c>
      <c r="E18" s="30">
        <v>227944.521</v>
      </c>
      <c r="F18" s="30"/>
      <c r="G18" s="30"/>
      <c r="H18" s="30"/>
      <c r="I18" s="30"/>
      <c r="J18" s="30"/>
      <c r="K18" s="30"/>
      <c r="L18" s="30"/>
      <c r="M18" s="30"/>
      <c r="N18" s="30">
        <v>591565.968</v>
      </c>
      <c r="O18" s="69">
        <f t="shared" si="0"/>
        <v>1.8784404352366528</v>
      </c>
    </row>
    <row r="19" spans="1:15" ht="12.75">
      <c r="A19" s="68" t="s">
        <v>106</v>
      </c>
      <c r="B19" s="29" t="s">
        <v>158</v>
      </c>
      <c r="C19" s="30">
        <v>116993.968</v>
      </c>
      <c r="D19" s="30">
        <v>104000.407</v>
      </c>
      <c r="E19" s="30">
        <v>190583.457</v>
      </c>
      <c r="F19" s="30"/>
      <c r="G19" s="30"/>
      <c r="H19" s="30"/>
      <c r="I19" s="30"/>
      <c r="J19" s="30"/>
      <c r="K19" s="30"/>
      <c r="L19" s="30"/>
      <c r="M19" s="30"/>
      <c r="N19" s="30">
        <v>411577.832</v>
      </c>
      <c r="O19" s="69">
        <f t="shared" si="0"/>
        <v>1.3069116272689947</v>
      </c>
    </row>
    <row r="20" spans="1:15" ht="12.75">
      <c r="A20" s="68" t="s">
        <v>107</v>
      </c>
      <c r="B20" s="29" t="s">
        <v>153</v>
      </c>
      <c r="C20" s="30">
        <v>140561.842</v>
      </c>
      <c r="D20" s="30">
        <v>251780.319</v>
      </c>
      <c r="E20" s="30">
        <v>185219.507</v>
      </c>
      <c r="F20" s="30"/>
      <c r="G20" s="30"/>
      <c r="H20" s="30"/>
      <c r="I20" s="30"/>
      <c r="J20" s="30"/>
      <c r="K20" s="30"/>
      <c r="L20" s="30"/>
      <c r="M20" s="30"/>
      <c r="N20" s="30">
        <v>577561.668</v>
      </c>
      <c r="O20" s="69">
        <f t="shared" si="0"/>
        <v>1.8339716104391037</v>
      </c>
    </row>
    <row r="21" spans="1:15" ht="12.75">
      <c r="A21" s="68" t="s">
        <v>108</v>
      </c>
      <c r="B21" s="29" t="s">
        <v>154</v>
      </c>
      <c r="C21" s="30">
        <v>208113.981</v>
      </c>
      <c r="D21" s="30">
        <v>99486.354</v>
      </c>
      <c r="E21" s="30">
        <v>180399.434</v>
      </c>
      <c r="F21" s="30"/>
      <c r="G21" s="30"/>
      <c r="H21" s="30"/>
      <c r="I21" s="30"/>
      <c r="J21" s="30"/>
      <c r="K21" s="30"/>
      <c r="L21" s="30"/>
      <c r="M21" s="30"/>
      <c r="N21" s="30">
        <v>487999.76900000003</v>
      </c>
      <c r="O21" s="69">
        <f t="shared" si="0"/>
        <v>1.5495795026460113</v>
      </c>
    </row>
    <row r="22" spans="1:15" ht="12.75">
      <c r="A22" s="68" t="s">
        <v>109</v>
      </c>
      <c r="B22" s="29" t="s">
        <v>130</v>
      </c>
      <c r="C22" s="30">
        <v>171852.878</v>
      </c>
      <c r="D22" s="30">
        <v>134782.925</v>
      </c>
      <c r="E22" s="30">
        <v>174164.767</v>
      </c>
      <c r="F22" s="30"/>
      <c r="G22" s="30"/>
      <c r="H22" s="30"/>
      <c r="I22" s="30"/>
      <c r="J22" s="30"/>
      <c r="K22" s="30"/>
      <c r="L22" s="30"/>
      <c r="M22" s="30"/>
      <c r="N22" s="30">
        <v>480800.56999999995</v>
      </c>
      <c r="O22" s="69">
        <f t="shared" si="0"/>
        <v>1.5267193868948707</v>
      </c>
    </row>
    <row r="23" spans="1:15" ht="12.75">
      <c r="A23" s="68" t="s">
        <v>110</v>
      </c>
      <c r="B23" s="29" t="s">
        <v>155</v>
      </c>
      <c r="C23" s="30">
        <v>144978.629</v>
      </c>
      <c r="D23" s="30">
        <v>125173.263</v>
      </c>
      <c r="E23" s="30">
        <v>171768.545</v>
      </c>
      <c r="F23" s="30"/>
      <c r="G23" s="30"/>
      <c r="H23" s="30"/>
      <c r="I23" s="30"/>
      <c r="J23" s="30"/>
      <c r="K23" s="30"/>
      <c r="L23" s="30"/>
      <c r="M23" s="30"/>
      <c r="N23" s="30">
        <v>441920.43700000003</v>
      </c>
      <c r="O23" s="69">
        <f t="shared" si="0"/>
        <v>1.403260604772065</v>
      </c>
    </row>
    <row r="24" spans="1:15" ht="12.75">
      <c r="A24" s="68" t="s">
        <v>111</v>
      </c>
      <c r="B24" s="29" t="s">
        <v>156</v>
      </c>
      <c r="C24" s="30">
        <v>129714.285</v>
      </c>
      <c r="D24" s="30">
        <v>143654.3</v>
      </c>
      <c r="E24" s="30">
        <v>166246.067</v>
      </c>
      <c r="F24" s="30"/>
      <c r="G24" s="30"/>
      <c r="H24" s="30"/>
      <c r="I24" s="30"/>
      <c r="J24" s="30"/>
      <c r="K24" s="30"/>
      <c r="L24" s="30"/>
      <c r="M24" s="30"/>
      <c r="N24" s="30">
        <v>439614.652</v>
      </c>
      <c r="O24" s="69">
        <f t="shared" si="0"/>
        <v>1.3959388857867663</v>
      </c>
    </row>
    <row r="25" spans="1:15" ht="12.75">
      <c r="A25" s="27"/>
      <c r="B25" s="184" t="s">
        <v>91</v>
      </c>
      <c r="C25" s="18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67">
        <f>SUM(N5:N24)</f>
        <v>21614967.235</v>
      </c>
      <c r="O25" s="38">
        <f>SUM(O5:O24)</f>
        <v>68.63550416500532</v>
      </c>
    </row>
    <row r="26" spans="1:15" ht="13.5" customHeight="1">
      <c r="A26" s="27"/>
      <c r="B26" s="185" t="s">
        <v>114</v>
      </c>
      <c r="C26" s="18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67">
        <v>31492399.594000023</v>
      </c>
      <c r="O26" s="30">
        <f>N26/N$26*100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2011-04-01T04:56:48Z</cp:lastPrinted>
  <dcterms:created xsi:type="dcterms:W3CDTF">2002-11-01T09:35:27Z</dcterms:created>
  <dcterms:modified xsi:type="dcterms:W3CDTF">2011-04-01T05:59:01Z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