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15480" windowHeight="85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<sst xmlns="http://schemas.openxmlformats.org/spreadsheetml/2006/main" count="336" uniqueCount="178">
  <si>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</si>
  <si>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</si>
  <si>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</si>
  <si>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</si>
  <si>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</si>
  <si>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</si>
  <si>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</si>
  <si>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</si>
  <si>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</si>
  <si>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</si>
  <si>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</si>
  <si>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</si>
  <si>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</si>
  <si>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</si>
  <si>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</si>
  <si>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</si>
  <si>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</si>
  <si>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</si>
  <si>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</si>
  <si>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</si>
  <si>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</si>
  <si>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</si>
  <si>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</si>
  <si>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</si>
  <si>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</si>
  <si>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</si>
  <si>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</si>
  <si>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</si>
  <si>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</si>
  <si>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</si>
  <si>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</si>
  <si>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</si>
  <si>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</si>
  <si>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</si>
  <si>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</si>
  <si>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</si>
  <si>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</si>
  <si>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</si>
  <si>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</si>
  <si>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</si>
  <si>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</si>
  <si>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</si>
  <si>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</si>
  <si>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</si>
  <si>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</si>
  <si>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</si>
  <si>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</si>
  <si>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</si>
  <si>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</si>
  <si>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</si>
  <si>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</si>
  <si>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</si>
  <si>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</si>
  <si>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</si>
  <si>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</si>
  <si>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</si>
  <si>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</si>
  <si>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</si>
  <si>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</si>
  <si>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</si>
  <si>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</si>
  <si>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</si>
  <si>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</si>
  <si>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</si>
  <si>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</si>
  <si>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</si>
  <si>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</si>
  <si>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</si>
  <si>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</si>
  <si>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</si>
  <si>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</si>
  <si>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</si>
  <si>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</si>
  <si>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</si>
  <si>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</si>
  <si>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</si>
  <si>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</si>
  <si>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</si>
  <si>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</si>
  <si>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</si>
  <si>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</si>
  <si>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</si>
  <si>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</si>
  <si>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</si>
  <si>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</si>
  <si>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</si>
  <si>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</si>
  <si>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</si>
  <si>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</si>
  <si>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</si>
  <si>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</si>
  <si>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</si>
  <si>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</si>
  <si>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</si>
  <si>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</si>
  <si>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</si>
  <si>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</si>
  <si>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</si>
  <si>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</si>
  <si>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</si>
  <si>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</si>
  <si>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</si>
  <si>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</si>
  <si>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</si>
  <si>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</si>
  <si>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</si>
  <si>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</si>
  <si>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</si>
  <si>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</si>
  <si>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</si>
  <si>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</si>
  <si>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</si>
  <si>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</si>
  <si>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</si>
  <si>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</si>
  <si>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</si>
  <si>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</si>
  <si>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</si>
  <si>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</si>
  <si>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</si>
  <si>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</si>
  <si>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</si>
  <si>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</si>
  <si>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</si>
  <si>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</si>
  <si>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</si>
  <si>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</si>
  <si>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</si>
  <si>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</si>
  <si>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</si>
  <si>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</si>
  <si>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</si>
  <si>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</si>
  <si>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</si>
  <si>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</si>
  <si>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</si>
  <si>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</si>
  <si>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</si>
  <si>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</si>
  <si>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</si>
  <si>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</si>
  <si>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</si>
  <si>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</si>
  <si>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</si>
  <si>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</si>
  <si>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</si>
  <si>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</si>
  <si>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</si>
  <si>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</si>
  <si>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</si>
  <si>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</si>
  <si>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</si>
  <si>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</si>
  <si>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</si>
  <si>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</si>
  <si>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</si>
  <si>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</si>
  <si>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</si>
  <si>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</si>
  <si>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</si>
  <si>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</si>
  <si>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</si>
  <si>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</si>
  <si>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</si>
  <si>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</si>
  <si>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</si>
  <si>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</si>
  <si>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</si>
  <si>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</si>
  <si>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</si>
  <si>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</si>
  <si>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SON 12 Ay
(2012/2011)</t>
  </si>
  <si>
    <t xml:space="preserve">POLONYA </t>
  </si>
  <si>
    <t>ÇİN HALK CUMHURİYETİ</t>
  </si>
  <si>
    <t>MART 2012 İHRACAT RAKAMLARI</t>
  </si>
  <si>
    <t>OCAK-MART</t>
  </si>
  <si>
    <t>MART 2012 İHRACAT RAKAMLARI - TL</t>
  </si>
  <si>
    <t>MART (2012/2011)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</si>
</sst>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57" fillId="3" borderId="0" applyNumberFormat="0" applyBorder="0" applyAlignment="0" applyProtection="0"/>
    <xf numFmtId="0" fontId="82" fillId="4" borderId="0" applyNumberFormat="0" applyBorder="0" applyAlignment="0" applyProtection="0"/>
    <xf numFmtId="0" fontId="57" fillId="5" borderId="0" applyNumberFormat="0" applyBorder="0" applyAlignment="0" applyProtection="0"/>
    <xf numFmtId="0" fontId="82" fillId="6" borderId="0" applyNumberFormat="0" applyBorder="0" applyAlignment="0" applyProtection="0"/>
    <xf numFmtId="0" fontId="57" fillId="7" borderId="0" applyNumberFormat="0" applyBorder="0" applyAlignment="0" applyProtection="0"/>
    <xf numFmtId="0" fontId="82" fillId="8" borderId="0" applyNumberFormat="0" applyBorder="0" applyAlignment="0" applyProtection="0"/>
    <xf numFmtId="0" fontId="57" fillId="3" borderId="0" applyNumberFormat="0" applyBorder="0" applyAlignment="0" applyProtection="0"/>
    <xf numFmtId="0" fontId="82" fillId="9" borderId="0" applyNumberFormat="0" applyBorder="0" applyAlignment="0" applyProtection="0"/>
    <xf numFmtId="0" fontId="57" fillId="10" borderId="0" applyNumberFormat="0" applyBorder="0" applyAlignment="0" applyProtection="0"/>
    <xf numFmtId="0" fontId="82" fillId="11" borderId="0" applyNumberFormat="0" applyBorder="0" applyAlignment="0" applyProtection="0"/>
    <xf numFmtId="0" fontId="57" fillId="7" borderId="0" applyNumberFormat="0" applyBorder="0" applyAlignment="0" applyProtection="0"/>
    <xf numFmtId="0" fontId="82" fillId="12" borderId="0" applyNumberFormat="0" applyBorder="0" applyAlignment="0" applyProtection="0"/>
    <xf numFmtId="0" fontId="57" fillId="13" borderId="0" applyNumberFormat="0" applyBorder="0" applyAlignment="0" applyProtection="0"/>
    <xf numFmtId="0" fontId="82" fillId="14" borderId="0" applyNumberFormat="0" applyBorder="0" applyAlignment="0" applyProtection="0"/>
    <xf numFmtId="0" fontId="57" fillId="5" borderId="0" applyNumberFormat="0" applyBorder="0" applyAlignment="0" applyProtection="0"/>
    <xf numFmtId="0" fontId="82" fillId="15" borderId="0" applyNumberFormat="0" applyBorder="0" applyAlignment="0" applyProtection="0"/>
    <xf numFmtId="0" fontId="57" fillId="16" borderId="0" applyNumberFormat="0" applyBorder="0" applyAlignment="0" applyProtection="0"/>
    <xf numFmtId="0" fontId="82" fillId="17" borderId="0" applyNumberFormat="0" applyBorder="0" applyAlignment="0" applyProtection="0"/>
    <xf numFmtId="0" fontId="57" fillId="13" borderId="0" applyNumberFormat="0" applyBorder="0" applyAlignment="0" applyProtection="0"/>
    <xf numFmtId="0" fontId="82" fillId="18" borderId="0" applyNumberFormat="0" applyBorder="0" applyAlignment="0" applyProtection="0"/>
    <xf numFmtId="0" fontId="57" fillId="19" borderId="0" applyNumberFormat="0" applyBorder="0" applyAlignment="0" applyProtection="0"/>
    <xf numFmtId="0" fontId="82" fillId="20" borderId="0" applyNumberFormat="0" applyBorder="0" applyAlignment="0" applyProtection="0"/>
    <xf numFmtId="0" fontId="57" fillId="16" borderId="0" applyNumberFormat="0" applyBorder="0" applyAlignment="0" applyProtection="0"/>
    <xf numFmtId="0" fontId="83" fillId="21" borderId="0" applyNumberFormat="0" applyBorder="0" applyAlignment="0" applyProtection="0"/>
    <xf numFmtId="0" fontId="58" fillId="22" borderId="0" applyNumberFormat="0" applyBorder="0" applyAlignment="0" applyProtection="0"/>
    <xf numFmtId="0" fontId="83" fillId="23" borderId="0" applyNumberFormat="0" applyBorder="0" applyAlignment="0" applyProtection="0"/>
    <xf numFmtId="0" fontId="58" fillId="5" borderId="0" applyNumberFormat="0" applyBorder="0" applyAlignment="0" applyProtection="0"/>
    <xf numFmtId="0" fontId="83" fillId="24" borderId="0" applyNumberFormat="0" applyBorder="0" applyAlignment="0" applyProtection="0"/>
    <xf numFmtId="0" fontId="58" fillId="16" borderId="0" applyNumberFormat="0" applyBorder="0" applyAlignment="0" applyProtection="0"/>
    <xf numFmtId="0" fontId="83" fillId="25" borderId="0" applyNumberFormat="0" applyBorder="0" applyAlignment="0" applyProtection="0"/>
    <xf numFmtId="0" fontId="58" fillId="13" borderId="0" applyNumberFormat="0" applyBorder="0" applyAlignment="0" applyProtection="0"/>
    <xf numFmtId="0" fontId="83" fillId="26" borderId="0" applyNumberFormat="0" applyBorder="0" applyAlignment="0" applyProtection="0"/>
    <xf numFmtId="0" fontId="58" fillId="22" borderId="0" applyNumberFormat="0" applyBorder="0" applyAlignment="0" applyProtection="0"/>
    <xf numFmtId="0" fontId="83" fillId="27" borderId="0" applyNumberFormat="0" applyBorder="0" applyAlignment="0" applyProtection="0"/>
    <xf numFmtId="0" fontId="58" fillId="5" borderId="0" applyNumberFormat="0" applyBorder="0" applyAlignment="0" applyProtection="0"/>
    <xf numFmtId="0" fontId="83" fillId="28" borderId="0" applyNumberFormat="0" applyBorder="0" applyAlignment="0" applyProtection="0"/>
    <xf numFmtId="0" fontId="58" fillId="22" borderId="0" applyNumberFormat="0" applyBorder="0" applyAlignment="0" applyProtection="0"/>
    <xf numFmtId="0" fontId="83" fillId="29" borderId="0" applyNumberFormat="0" applyBorder="0" applyAlignment="0" applyProtection="0"/>
    <xf numFmtId="0" fontId="58" fillId="30" borderId="0" applyNumberFormat="0" applyBorder="0" applyAlignment="0" applyProtection="0"/>
    <xf numFmtId="0" fontId="83" fillId="31" borderId="0" applyNumberFormat="0" applyBorder="0" applyAlignment="0" applyProtection="0"/>
    <xf numFmtId="0" fontId="58" fillId="32" borderId="0" applyNumberFormat="0" applyBorder="0" applyAlignment="0" applyProtection="0"/>
    <xf numFmtId="0" fontId="83" fillId="33" borderId="0" applyNumberFormat="0" applyBorder="0" applyAlignment="0" applyProtection="0"/>
    <xf numFmtId="0" fontId="58" fillId="34" borderId="0" applyNumberFormat="0" applyBorder="0" applyAlignment="0" applyProtection="0"/>
    <xf numFmtId="0" fontId="83" fillId="35" borderId="0" applyNumberFormat="0" applyBorder="0" applyAlignment="0" applyProtection="0"/>
    <xf numFmtId="0" fontId="58" fillId="22" borderId="0" applyNumberFormat="0" applyBorder="0" applyAlignment="0" applyProtection="0"/>
    <xf numFmtId="0" fontId="83" fillId="36" borderId="0" applyNumberFormat="0" applyBorder="0" applyAlignment="0" applyProtection="0"/>
    <xf numFmtId="0" fontId="58" fillId="37" borderId="0" applyNumberFormat="0" applyBorder="0" applyAlignment="0" applyProtection="0"/>
    <xf numFmtId="0" fontId="84" fillId="38" borderId="0" applyNumberFormat="0" applyBorder="0" applyAlignment="0" applyProtection="0"/>
    <xf numFmtId="0" fontId="70" fillId="39" borderId="0" applyNumberFormat="0" applyBorder="0" applyAlignment="0" applyProtection="0"/>
    <xf numFmtId="0" fontId="85" fillId="40" borderId="1" applyNumberFormat="0" applyAlignment="0" applyProtection="0"/>
    <xf numFmtId="0" fontId="67" fillId="41" borderId="2" applyNumberFormat="0" applyAlignment="0" applyProtection="0"/>
    <xf numFmtId="0" fontId="86" fillId="42" borderId="3" applyNumberFormat="0" applyAlignment="0" applyProtection="0"/>
    <xf numFmtId="0" fontId="68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44" borderId="0" applyNumberFormat="0" applyBorder="0" applyAlignment="0" applyProtection="0"/>
    <xf numFmtId="0" fontId="69" fillId="45" borderId="0" applyNumberFormat="0" applyBorder="0" applyAlignment="0" applyProtection="0"/>
    <xf numFmtId="0" fontId="89" fillId="0" borderId="5" applyNumberFormat="0" applyFill="0" applyAlignment="0" applyProtection="0"/>
    <xf numFmtId="0" fontId="62" fillId="0" borderId="6" applyNumberFormat="0" applyFill="0" applyAlignment="0" applyProtection="0"/>
    <xf numFmtId="0" fontId="90" fillId="0" borderId="7" applyNumberFormat="0" applyFill="0" applyAlignment="0" applyProtection="0"/>
    <xf numFmtId="0" fontId="63" fillId="0" borderId="8" applyNumberFormat="0" applyFill="0" applyAlignment="0" applyProtection="0"/>
    <xf numFmtId="0" fontId="91" fillId="0" borderId="9" applyNumberFormat="0" applyFill="0" applyAlignment="0" applyProtection="0"/>
    <xf numFmtId="0" fontId="64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6" borderId="1" applyNumberFormat="0" applyAlignment="0" applyProtection="0"/>
    <xf numFmtId="0" fontId="66" fillId="16" borderId="2" applyNumberFormat="0" applyAlignment="0" applyProtection="0"/>
    <xf numFmtId="0" fontId="93" fillId="0" borderId="11" applyNumberFormat="0" applyFill="0" applyAlignment="0" applyProtection="0"/>
    <xf numFmtId="0" fontId="61" fillId="0" borderId="12" applyNumberFormat="0" applyFill="0" applyAlignment="0" applyProtection="0"/>
    <xf numFmtId="0" fontId="94" fillId="47" borderId="0" applyNumberFormat="0" applyBorder="0" applyAlignment="0" applyProtection="0"/>
    <xf numFmtId="0" fontId="71" fillId="16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82" fillId="48" borderId="13" applyNumberFormat="0" applyFont="0" applyAlignment="0" applyProtection="0"/>
    <xf numFmtId="0" fontId="82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7" borderId="14" applyNumberFormat="0" applyFont="0" applyAlignment="0" applyProtection="0"/>
    <xf numFmtId="0" fontId="0" fillId="7" borderId="14" applyNumberFormat="0" applyFont="0" applyAlignment="0" applyProtection="0"/>
    <xf numFmtId="0" fontId="95" fillId="40" borderId="15" applyNumberFormat="0" applyAlignment="0" applyProtection="0"/>
    <xf numFmtId="0" fontId="65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17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69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45" borderId="28" xfId="0" applyNumberFormat="1" applyFont="1" applyFill="1" applyBorder="1" applyAlignment="1">
      <alignment horizontal="center"/>
    </xf>
    <xf numFmtId="49" fontId="17" fillId="45" borderId="29" xfId="0" applyNumberFormat="1" applyFont="1" applyFill="1" applyBorder="1" applyAlignment="1">
      <alignment horizontal="center"/>
    </xf>
    <xf numFmtId="0" fontId="17" fillId="45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45" borderId="31" xfId="0" applyFont="1" applyFill="1" applyBorder="1" applyAlignment="1">
      <alignment/>
    </xf>
    <xf numFmtId="3" fontId="19" fillId="45" borderId="0" xfId="0" applyNumberFormat="1" applyFont="1" applyFill="1" applyBorder="1" applyAlignment="1">
      <alignment/>
    </xf>
    <xf numFmtId="0" fontId="20" fillId="45" borderId="31" xfId="0" applyFont="1" applyFill="1" applyBorder="1" applyAlignment="1">
      <alignment/>
    </xf>
    <xf numFmtId="3" fontId="20" fillId="45" borderId="0" xfId="0" applyNumberFormat="1" applyFont="1" applyFill="1" applyBorder="1" applyAlignment="1">
      <alignment/>
    </xf>
    <xf numFmtId="3" fontId="21" fillId="4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7" borderId="26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7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69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13" borderId="39" xfId="0" applyFont="1" applyFill="1" applyBorder="1" applyAlignment="1">
      <alignment/>
    </xf>
    <xf numFmtId="3" fontId="4" fillId="13" borderId="40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7" borderId="26" xfId="0" applyNumberFormat="1" applyFont="1" applyFill="1" applyBorder="1" applyAlignment="1">
      <alignment/>
    </xf>
    <xf numFmtId="49" fontId="25" fillId="7" borderId="43" xfId="0" applyNumberFormat="1" applyFont="1" applyFill="1" applyBorder="1" applyAlignment="1">
      <alignment/>
    </xf>
    <xf numFmtId="4" fontId="26" fillId="7" borderId="44" xfId="0" applyNumberFormat="1" applyFont="1" applyFill="1" applyBorder="1" applyAlignment="1">
      <alignment/>
    </xf>
    <xf numFmtId="3" fontId="19" fillId="45" borderId="45" xfId="0" applyNumberFormat="1" applyFont="1" applyFill="1" applyBorder="1" applyAlignment="1">
      <alignment/>
    </xf>
    <xf numFmtId="3" fontId="19" fillId="45" borderId="46" xfId="0" applyNumberFormat="1" applyFont="1" applyFill="1" applyBorder="1" applyAlignment="1">
      <alignment/>
    </xf>
    <xf numFmtId="0" fontId="2" fillId="0" borderId="0" xfId="99" applyFont="1" applyFill="1" applyBorder="1">
      <alignment/>
      <protection/>
    </xf>
    <xf numFmtId="0" fontId="31" fillId="0" borderId="0" xfId="99" applyFont="1" applyFill="1" applyBorder="1">
      <alignment/>
      <protection/>
    </xf>
    <xf numFmtId="0" fontId="2" fillId="0" borderId="0" xfId="99" applyFont="1" applyFill="1">
      <alignment/>
      <protection/>
    </xf>
    <xf numFmtId="0" fontId="2" fillId="0" borderId="34" xfId="99" applyFont="1" applyFill="1" applyBorder="1" applyAlignment="1">
      <alignment wrapText="1"/>
      <protection/>
    </xf>
    <xf numFmtId="0" fontId="3" fillId="0" borderId="35" xfId="99" applyFont="1" applyFill="1" applyBorder="1" applyAlignment="1">
      <alignment wrapText="1"/>
      <protection/>
    </xf>
    <xf numFmtId="0" fontId="4" fillId="0" borderId="32" xfId="99" applyFont="1" applyFill="1" applyBorder="1" applyAlignment="1">
      <alignment horizontal="center"/>
      <protection/>
    </xf>
    <xf numFmtId="1" fontId="4" fillId="0" borderId="33" xfId="99" applyNumberFormat="1" applyFont="1" applyFill="1" applyBorder="1" applyAlignment="1">
      <alignment horizontal="center"/>
      <protection/>
    </xf>
    <xf numFmtId="2" fontId="5" fillId="0" borderId="32" xfId="99" applyNumberFormat="1" applyFont="1" applyFill="1" applyBorder="1" applyAlignment="1">
      <alignment horizontal="center" wrapText="1"/>
      <protection/>
    </xf>
    <xf numFmtId="2" fontId="5" fillId="0" borderId="33" xfId="99" applyNumberFormat="1" applyFont="1" applyFill="1" applyBorder="1" applyAlignment="1">
      <alignment horizontal="center" wrapText="1"/>
      <protection/>
    </xf>
    <xf numFmtId="2" fontId="53" fillId="0" borderId="32" xfId="99" applyNumberFormat="1" applyFont="1" applyFill="1" applyBorder="1" applyAlignment="1">
      <alignment horizontal="center" wrapText="1"/>
      <protection/>
    </xf>
    <xf numFmtId="0" fontId="2" fillId="0" borderId="36" xfId="99" applyFont="1" applyFill="1" applyBorder="1">
      <alignment/>
      <protection/>
    </xf>
    <xf numFmtId="0" fontId="29" fillId="0" borderId="0" xfId="99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69" applyNumberFormat="1" applyFont="1" applyFill="1" applyBorder="1" applyAlignment="1">
      <alignment horizontal="right"/>
    </xf>
    <xf numFmtId="3" fontId="13" fillId="0" borderId="24" xfId="69" applyNumberFormat="1" applyFont="1" applyFill="1" applyBorder="1" applyAlignment="1">
      <alignment horizontal="right"/>
    </xf>
    <xf numFmtId="181" fontId="13" fillId="0" borderId="24" xfId="69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69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69" applyNumberFormat="1" applyFont="1" applyFill="1" applyBorder="1" applyAlignment="1">
      <alignment horizontal="right"/>
    </xf>
    <xf numFmtId="3" fontId="13" fillId="0" borderId="49" xfId="69" applyNumberFormat="1" applyFont="1" applyFill="1" applyBorder="1" applyAlignment="1">
      <alignment horizontal="right"/>
    </xf>
    <xf numFmtId="181" fontId="13" fillId="0" borderId="52" xfId="69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69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13" borderId="59" xfId="99" applyFont="1" applyFill="1" applyBorder="1">
      <alignment/>
      <protection/>
    </xf>
    <xf numFmtId="0" fontId="7" fillId="0" borderId="0" xfId="99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1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45" borderId="57" xfId="0" applyFont="1" applyFill="1" applyBorder="1" applyAlignment="1">
      <alignment horizontal="center"/>
    </xf>
    <xf numFmtId="3" fontId="55" fillId="45" borderId="61" xfId="0" applyNumberFormat="1" applyFont="1" applyFill="1" applyBorder="1" applyAlignment="1">
      <alignment/>
    </xf>
    <xf numFmtId="3" fontId="55" fillId="45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45" borderId="63" xfId="0" applyNumberFormat="1" applyFont="1" applyFill="1" applyBorder="1" applyAlignment="1">
      <alignment/>
    </xf>
    <xf numFmtId="0" fontId="5" fillId="0" borderId="0" xfId="99" applyFont="1" applyFill="1" applyBorder="1">
      <alignment/>
      <protection/>
    </xf>
    <xf numFmtId="0" fontId="32" fillId="0" borderId="0" xfId="99" applyFont="1" applyFill="1" applyBorder="1">
      <alignment/>
      <protection/>
    </xf>
    <xf numFmtId="3" fontId="56" fillId="45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9" applyNumberFormat="1" applyFont="1" applyFill="1" applyBorder="1" applyAlignment="1">
      <alignment horizontal="center"/>
      <protection/>
    </xf>
    <xf numFmtId="1" fontId="3" fillId="0" borderId="26" xfId="99" applyNumberFormat="1" applyFont="1" applyFill="1" applyBorder="1" applyAlignment="1">
      <alignment horizontal="center"/>
      <protection/>
    </xf>
    <xf numFmtId="2" fontId="3" fillId="0" borderId="26" xfId="99" applyNumberFormat="1" applyFont="1" applyFill="1" applyBorder="1" applyAlignment="1">
      <alignment horizontal="center"/>
      <protection/>
    </xf>
    <xf numFmtId="2" fontId="7" fillId="13" borderId="26" xfId="99" applyNumberFormat="1" applyFont="1" applyFill="1" applyBorder="1" applyAlignment="1">
      <alignment horizontal="center"/>
      <protection/>
    </xf>
    <xf numFmtId="2" fontId="7" fillId="51" borderId="26" xfId="99" applyNumberFormat="1" applyFont="1" applyFill="1" applyBorder="1" applyAlignment="1">
      <alignment horizontal="center"/>
      <protection/>
    </xf>
    <xf numFmtId="2" fontId="4" fillId="0" borderId="26" xfId="99" applyNumberFormat="1" applyFont="1" applyFill="1" applyBorder="1" applyAlignment="1">
      <alignment horizontal="center"/>
      <protection/>
    </xf>
    <xf numFmtId="2" fontId="4" fillId="13" borderId="26" xfId="99" applyNumberFormat="1" applyFont="1" applyFill="1" applyBorder="1" applyAlignment="1">
      <alignment horizontal="center"/>
      <protection/>
    </xf>
    <xf numFmtId="2" fontId="53" fillId="0" borderId="64" xfId="99" applyNumberFormat="1" applyFont="1" applyFill="1" applyBorder="1" applyAlignment="1">
      <alignment horizontal="center" wrapText="1"/>
      <protection/>
    </xf>
    <xf numFmtId="2" fontId="5" fillId="0" borderId="65" xfId="99" applyNumberFormat="1" applyFont="1" applyFill="1" applyBorder="1" applyAlignment="1">
      <alignment horizontal="center" wrapText="1"/>
      <protection/>
    </xf>
    <xf numFmtId="2" fontId="5" fillId="0" borderId="64" xfId="99" applyNumberFormat="1" applyFont="1" applyFill="1" applyBorder="1" applyAlignment="1">
      <alignment horizontal="center" wrapText="1"/>
      <protection/>
    </xf>
    <xf numFmtId="0" fontId="3" fillId="0" borderId="66" xfId="99" applyFont="1" applyFill="1" applyBorder="1">
      <alignment/>
      <protection/>
    </xf>
    <xf numFmtId="0" fontId="32" fillId="13" borderId="60" xfId="99" applyFont="1" applyFill="1" applyBorder="1">
      <alignment/>
      <protection/>
    </xf>
    <xf numFmtId="0" fontId="4" fillId="13" borderId="67" xfId="99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13" borderId="67" xfId="99" applyFont="1" applyFill="1" applyBorder="1">
      <alignment/>
      <protection/>
    </xf>
    <xf numFmtId="0" fontId="2" fillId="0" borderId="67" xfId="99" applyFont="1" applyFill="1" applyBorder="1">
      <alignment/>
      <protection/>
    </xf>
    <xf numFmtId="0" fontId="4" fillId="0" borderId="67" xfId="99" applyFont="1" applyFill="1" applyBorder="1">
      <alignment/>
      <protection/>
    </xf>
    <xf numFmtId="0" fontId="6" fillId="13" borderId="68" xfId="99" applyFont="1" applyFill="1" applyBorder="1">
      <alignment/>
      <protection/>
    </xf>
    <xf numFmtId="3" fontId="29" fillId="0" borderId="26" xfId="99" applyNumberFormat="1" applyFont="1" applyFill="1" applyBorder="1" applyAlignment="1">
      <alignment horizontal="center"/>
      <protection/>
    </xf>
    <xf numFmtId="0" fontId="4" fillId="0" borderId="64" xfId="99" applyFont="1" applyFill="1" applyBorder="1" applyAlignment="1">
      <alignment horizontal="center"/>
      <protection/>
    </xf>
    <xf numFmtId="1" fontId="4" fillId="0" borderId="65" xfId="99" applyNumberFormat="1" applyFont="1" applyFill="1" applyBorder="1" applyAlignment="1">
      <alignment horizontal="center"/>
      <protection/>
    </xf>
    <xf numFmtId="3" fontId="4" fillId="0" borderId="26" xfId="99" applyNumberFormat="1" applyFont="1" applyFill="1" applyBorder="1" applyAlignment="1">
      <alignment horizontal="center"/>
      <protection/>
    </xf>
    <xf numFmtId="3" fontId="7" fillId="0" borderId="26" xfId="99" applyNumberFormat="1" applyFont="1" applyFill="1" applyBorder="1" applyAlignment="1">
      <alignment horizontal="center"/>
      <protection/>
    </xf>
    <xf numFmtId="3" fontId="3" fillId="0" borderId="26" xfId="99" applyNumberFormat="1" applyFont="1" applyFill="1" applyBorder="1" applyAlignment="1">
      <alignment horizontal="center"/>
      <protection/>
    </xf>
    <xf numFmtId="3" fontId="8" fillId="0" borderId="26" xfId="99" applyNumberFormat="1" applyFont="1" applyFill="1" applyBorder="1" applyAlignment="1">
      <alignment horizontal="center"/>
      <protection/>
    </xf>
    <xf numFmtId="0" fontId="3" fillId="0" borderId="69" xfId="99" applyFont="1" applyFill="1" applyBorder="1" applyAlignment="1">
      <alignment horizontal="center" vertical="center"/>
      <protection/>
    </xf>
    <xf numFmtId="0" fontId="3" fillId="0" borderId="70" xfId="99" applyFont="1" applyFill="1" applyBorder="1" applyAlignment="1">
      <alignment horizontal="center" vertical="center"/>
      <protection/>
    </xf>
    <xf numFmtId="0" fontId="3" fillId="0" borderId="71" xfId="99" applyFont="1" applyFill="1" applyBorder="1" applyAlignment="1">
      <alignment horizontal="center" vertical="center"/>
      <protection/>
    </xf>
    <xf numFmtId="0" fontId="3" fillId="0" borderId="72" xfId="99" applyFont="1" applyFill="1" applyBorder="1" applyAlignment="1">
      <alignment horizontal="center" vertical="center"/>
      <protection/>
    </xf>
    <xf numFmtId="0" fontId="28" fillId="0" borderId="28" xfId="99" applyFont="1" applyFill="1" applyBorder="1" applyAlignment="1">
      <alignment horizontal="center" vertical="center"/>
      <protection/>
    </xf>
    <xf numFmtId="0" fontId="28" fillId="0" borderId="29" xfId="99" applyFont="1" applyFill="1" applyBorder="1" applyAlignment="1">
      <alignment horizontal="center" vertical="center"/>
      <protection/>
    </xf>
    <xf numFmtId="0" fontId="28" fillId="0" borderId="30" xfId="99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 2" xfId="94"/>
    <cellStyle name="Normal 2 3" xfId="95"/>
    <cellStyle name="Normal 3" xfId="96"/>
    <cellStyle name="Normal 4" xfId="97"/>
    <cellStyle name="Normal 4 2" xfId="98"/>
    <cellStyle name="Normal_MAYIS_2009_İHRACAT_RAKAMLARI" xfId="99"/>
    <cellStyle name="Note" xfId="100"/>
    <cellStyle name="Note 2" xfId="101"/>
    <cellStyle name="Note 2 2" xfId="102"/>
    <cellStyle name="Note 2 2 2" xfId="103"/>
    <cellStyle name="Note 2 2 3" xfId="104"/>
    <cellStyle name="Note 2 2 3 2" xfId="105"/>
    <cellStyle name="Note 2 3" xfId="106"/>
    <cellStyle name="Note 2 3 2" xfId="107"/>
    <cellStyle name="Note 2 4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Title" xfId="116"/>
    <cellStyle name="Title 2" xfId="117"/>
    <cellStyle name="Total" xfId="118"/>
    <cellStyle name="Total 2" xfId="119"/>
    <cellStyle name="Virgül 2" xfId="120"/>
    <cellStyle name="Warning Text" xfId="121"/>
    <cellStyle name="Warning Text 2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8739176.225</c:v>
                </c:pt>
                <c:pt idx="1">
                  <c:v>9334018.819</c:v>
                </c:pt>
                <c:pt idx="2">
                  <c:v>10625361.441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96758.407</c:v>
                </c:pt>
                <c:pt idx="2">
                  <c:v>107021.044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42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  <c:pt idx="2">
                  <c:v>138025.381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92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19498.201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70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53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16876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111124.419</c:v>
                </c:pt>
                <c:pt idx="2">
                  <c:v>147817.62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5593815"/>
        <c:axId val="2901774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9381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296204.902</c:v>
                </c:pt>
                <c:pt idx="2">
                  <c:v>332725.025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9833105"/>
        <c:axId val="1627034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33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589110.119</c:v>
                </c:pt>
                <c:pt idx="1">
                  <c:v>638397.055</c:v>
                </c:pt>
                <c:pt idx="2">
                  <c:v>727453.388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4643307"/>
        <c:axId val="64680900"/>
      </c:line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3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104451.318</c:v>
                </c:pt>
                <c:pt idx="2">
                  <c:v>151033.121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57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150308.969</c:v>
                </c:pt>
                <c:pt idx="2">
                  <c:v>168599.349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953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273142.603</c:v>
                </c:pt>
                <c:pt idx="1">
                  <c:v>258449.525</c:v>
                </c:pt>
                <c:pt idx="2">
                  <c:v>306939.069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1307366.808</c:v>
                </c:pt>
                <c:pt idx="1">
                  <c:v>1393664.054</c:v>
                </c:pt>
                <c:pt idx="2">
                  <c:v>1650069.504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388673.294</c:v>
                </c:pt>
                <c:pt idx="1">
                  <c:v>420888.879</c:v>
                </c:pt>
                <c:pt idx="2">
                  <c:v>466910.285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324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1584270.807</c:v>
                </c:pt>
                <c:pt idx="1">
                  <c:v>1642289.56</c:v>
                </c:pt>
                <c:pt idx="2">
                  <c:v>1916507.256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263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824244.323</c:v>
                </c:pt>
                <c:pt idx="1">
                  <c:v>953794.403</c:v>
                </c:pt>
                <c:pt idx="2">
                  <c:v>1138339.833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1242101.47</c:v>
                </c:pt>
                <c:pt idx="1">
                  <c:v>1313486.647</c:v>
                </c:pt>
                <c:pt idx="2">
                  <c:v>1489663.763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24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482038.111</c:v>
                </c:pt>
                <c:pt idx="1">
                  <c:v>502165.861</c:v>
                </c:pt>
                <c:pt idx="2">
                  <c:v>579745.559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236952.407</c:v>
                </c:pt>
                <c:pt idx="2">
                  <c:v>281785.029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0550965"/>
        <c:axId val="29414366"/>
      </c:line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096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277051.892</c:v>
                </c:pt>
                <c:pt idx="1">
                  <c:v>135441.254</c:v>
                </c:pt>
                <c:pt idx="2">
                  <c:v>136065.907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27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1251992.694</c:v>
                </c:pt>
                <c:pt idx="1">
                  <c:v>1368544.701</c:v>
                </c:pt>
                <c:pt idx="2">
                  <c:v>1341525.099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4528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273142.603</c:v>
                </c:pt>
                <c:pt idx="1">
                  <c:v>258449.525</c:v>
                </c:pt>
                <c:pt idx="2">
                  <c:v>306939.069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10360102.64</c:v>
                </c:pt>
                <c:pt idx="1">
                  <c:v>11776599.8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1682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123633.86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465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257749.883</c:v>
                </c:pt>
                <c:pt idx="1">
                  <c:v>291671.086</c:v>
                </c:pt>
                <c:pt idx="2">
                  <c:v>351815.511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15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1519124.611</c:v>
                </c:pt>
                <c:pt idx="1">
                  <c:v>1543507.382</c:v>
                </c:pt>
                <c:pt idx="2">
                  <c:v>1675883.421</c:v>
                </c:pt>
              </c:numCache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68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34744886.371020004</c:v>
                </c:pt>
              </c:numCache>
            </c:numRef>
          </c:val>
        </c:ser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16151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500155.064</c:v>
                </c:pt>
                <c:pt idx="2">
                  <c:v>535704.678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524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194560.834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144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103260.353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92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174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22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1477004.23171</v>
      </c>
      <c r="C8" s="155">
        <v>1675883.4211</v>
      </c>
      <c r="D8" s="140">
        <f aca="true" t="shared" si="0" ref="D8:D43">(C8-B8)/B8*100</f>
        <v>13.465038563887378</v>
      </c>
      <c r="E8" s="140">
        <f aca="true" t="shared" si="1" ref="E8:E43">C8/C$45*100</f>
        <v>13.292028655901925</v>
      </c>
      <c r="F8" s="155">
        <v>4217100.30195</v>
      </c>
      <c r="G8" s="155">
        <v>4740663.39076</v>
      </c>
      <c r="H8" s="139">
        <f aca="true" t="shared" si="2" ref="H8:H45">(G8-F8)/F8*100</f>
        <v>12.415239176737211</v>
      </c>
      <c r="I8" s="139">
        <f aca="true" t="shared" si="3" ref="I8:I45">G8/G$45*100</f>
        <v>13.644204618026379</v>
      </c>
      <c r="J8" s="155">
        <v>15758249.41</v>
      </c>
      <c r="K8" s="155">
        <v>18404973.93309</v>
      </c>
      <c r="L8" s="140">
        <f aca="true" t="shared" si="4" ref="L8:L38">(K8-J8)/J8*100</f>
        <v>16.79580297422137</v>
      </c>
      <c r="M8" s="140">
        <f aca="true" t="shared" si="5" ref="M8:M45">K8/K$45*100</f>
        <v>13.308814564448271</v>
      </c>
    </row>
    <row r="9" spans="1:13" ht="15.75">
      <c r="A9" s="150" t="s">
        <v>75</v>
      </c>
      <c r="B9" s="155">
        <v>1097235.64094</v>
      </c>
      <c r="C9" s="155">
        <v>1195340.77608</v>
      </c>
      <c r="D9" s="139">
        <f t="shared" si="0"/>
        <v>8.941118159081435</v>
      </c>
      <c r="E9" s="139">
        <f t="shared" si="1"/>
        <v>9.480673684804797</v>
      </c>
      <c r="F9" s="155">
        <v>3133319.082</v>
      </c>
      <c r="G9" s="155">
        <v>3435786.7582300003</v>
      </c>
      <c r="H9" s="139">
        <f t="shared" si="2"/>
        <v>9.653267615404653</v>
      </c>
      <c r="I9" s="139">
        <f t="shared" si="3"/>
        <v>9.88861129532344</v>
      </c>
      <c r="J9" s="155">
        <v>11682909.18</v>
      </c>
      <c r="K9" s="155">
        <v>13372044.33619</v>
      </c>
      <c r="L9" s="139">
        <f t="shared" si="4"/>
        <v>14.458172448020354</v>
      </c>
      <c r="M9" s="139">
        <f t="shared" si="5"/>
        <v>9.669454521637286</v>
      </c>
    </row>
    <row r="10" spans="1:13" ht="14.25">
      <c r="A10" s="149" t="s">
        <v>145</v>
      </c>
      <c r="B10" s="156">
        <v>438873.95612</v>
      </c>
      <c r="C10" s="156">
        <v>535704.67828</v>
      </c>
      <c r="D10" s="134">
        <f t="shared" si="0"/>
        <v>22.063446875741214</v>
      </c>
      <c r="E10" s="134">
        <f t="shared" si="1"/>
        <v>4.2488647152584935</v>
      </c>
      <c r="F10" s="156">
        <v>1208284.11144</v>
      </c>
      <c r="G10" s="156">
        <v>1508933.2961999997</v>
      </c>
      <c r="H10" s="134">
        <f t="shared" si="2"/>
        <v>24.882325432691026</v>
      </c>
      <c r="I10" s="134">
        <f t="shared" si="3"/>
        <v>4.342893167322138</v>
      </c>
      <c r="J10" s="156">
        <v>4326697.953</v>
      </c>
      <c r="K10" s="156">
        <v>5759421.44782</v>
      </c>
      <c r="L10" s="134">
        <f t="shared" si="4"/>
        <v>33.11355473350281</v>
      </c>
      <c r="M10" s="134">
        <f t="shared" si="5"/>
        <v>4.164693322913806</v>
      </c>
    </row>
    <row r="11" spans="1:13" ht="14.25">
      <c r="A11" s="149" t="s">
        <v>4</v>
      </c>
      <c r="B11" s="156">
        <v>216569.8354</v>
      </c>
      <c r="C11" s="156">
        <v>194560.83389</v>
      </c>
      <c r="D11" s="134">
        <f t="shared" si="0"/>
        <v>-10.162542474740228</v>
      </c>
      <c r="E11" s="134">
        <f t="shared" si="1"/>
        <v>1.5431313102224078</v>
      </c>
      <c r="F11" s="156">
        <v>699870.96715</v>
      </c>
      <c r="G11" s="156">
        <v>569541.94699</v>
      </c>
      <c r="H11" s="134">
        <f t="shared" si="2"/>
        <v>-18.62186406884732</v>
      </c>
      <c r="I11" s="134">
        <f t="shared" si="3"/>
        <v>1.6392108493564428</v>
      </c>
      <c r="J11" s="156">
        <v>2329278.3779999996</v>
      </c>
      <c r="K11" s="156">
        <v>2207137.37701</v>
      </c>
      <c r="L11" s="134">
        <f t="shared" si="4"/>
        <v>-5.243727076317696</v>
      </c>
      <c r="M11" s="134">
        <f t="shared" si="5"/>
        <v>1.596002372819291</v>
      </c>
    </row>
    <row r="12" spans="1:13" ht="14.25">
      <c r="A12" s="149" t="s">
        <v>5</v>
      </c>
      <c r="B12" s="156">
        <v>94660.55967</v>
      </c>
      <c r="C12" s="156">
        <v>103260.35276</v>
      </c>
      <c r="D12" s="134">
        <f t="shared" si="0"/>
        <v>9.084874545407377</v>
      </c>
      <c r="E12" s="134">
        <f t="shared" si="1"/>
        <v>0.8189946571603216</v>
      </c>
      <c r="F12" s="156">
        <v>264201.89626</v>
      </c>
      <c r="G12" s="156">
        <v>288783.07961</v>
      </c>
      <c r="H12" s="134">
        <f t="shared" si="2"/>
        <v>9.30393903222018</v>
      </c>
      <c r="I12" s="134">
        <f t="shared" si="3"/>
        <v>0.8311527530308296</v>
      </c>
      <c r="J12" s="156">
        <v>1139937.643</v>
      </c>
      <c r="K12" s="156">
        <v>1229050.3714200002</v>
      </c>
      <c r="L12" s="134">
        <f t="shared" si="4"/>
        <v>7.8173336030451885</v>
      </c>
      <c r="M12" s="134">
        <f t="shared" si="5"/>
        <v>0.8887382043061038</v>
      </c>
    </row>
    <row r="13" spans="1:13" ht="14.25">
      <c r="A13" s="149" t="s">
        <v>6</v>
      </c>
      <c r="B13" s="156">
        <v>112480.90179</v>
      </c>
      <c r="C13" s="156">
        <v>107021.04428</v>
      </c>
      <c r="D13" s="134">
        <f t="shared" si="0"/>
        <v>-4.8540307048688724</v>
      </c>
      <c r="E13" s="134">
        <f t="shared" si="1"/>
        <v>0.8488220418223389</v>
      </c>
      <c r="F13" s="156">
        <v>313457.18451</v>
      </c>
      <c r="G13" s="156">
        <v>311358.92218999995</v>
      </c>
      <c r="H13" s="134">
        <f t="shared" si="2"/>
        <v>-0.6693935962195496</v>
      </c>
      <c r="I13" s="134">
        <f t="shared" si="3"/>
        <v>0.8961287680303865</v>
      </c>
      <c r="J13" s="156">
        <v>1310919.267</v>
      </c>
      <c r="K13" s="156">
        <v>1370098.4074199998</v>
      </c>
      <c r="L13" s="134">
        <f t="shared" si="4"/>
        <v>4.514323796264704</v>
      </c>
      <c r="M13" s="134">
        <f t="shared" si="5"/>
        <v>0.9907314025919576</v>
      </c>
    </row>
    <row r="14" spans="1:13" ht="14.25">
      <c r="A14" s="149" t="s">
        <v>7</v>
      </c>
      <c r="B14" s="156">
        <v>130201.37718</v>
      </c>
      <c r="C14" s="156">
        <v>138025.38122</v>
      </c>
      <c r="D14" s="134">
        <f t="shared" si="0"/>
        <v>6.0091561314159785</v>
      </c>
      <c r="E14" s="134">
        <f t="shared" si="1"/>
        <v>1.0947284872678233</v>
      </c>
      <c r="F14" s="156">
        <v>379213.11721</v>
      </c>
      <c r="G14" s="156">
        <v>403775.79556</v>
      </c>
      <c r="H14" s="134">
        <f t="shared" si="2"/>
        <v>6.477275504264196</v>
      </c>
      <c r="I14" s="134">
        <f t="shared" si="3"/>
        <v>1.162115746324655</v>
      </c>
      <c r="J14" s="156">
        <v>1625322.546</v>
      </c>
      <c r="K14" s="156">
        <v>1786631.57479</v>
      </c>
      <c r="L14" s="134">
        <f t="shared" si="4"/>
        <v>9.924739503982732</v>
      </c>
      <c r="M14" s="134">
        <f t="shared" si="5"/>
        <v>1.2919305623746804</v>
      </c>
    </row>
    <row r="15" spans="1:13" ht="14.25">
      <c r="A15" s="149" t="s">
        <v>8</v>
      </c>
      <c r="B15" s="156">
        <v>18288.03631</v>
      </c>
      <c r="C15" s="156">
        <v>19498.2011</v>
      </c>
      <c r="D15" s="134">
        <f t="shared" si="0"/>
        <v>6.617248399371747</v>
      </c>
      <c r="E15" s="134">
        <f t="shared" si="1"/>
        <v>0.15464718159788615</v>
      </c>
      <c r="F15" s="156">
        <v>46139.92788</v>
      </c>
      <c r="G15" s="156">
        <v>50346.57123</v>
      </c>
      <c r="H15" s="134">
        <f t="shared" si="2"/>
        <v>9.117143314442473</v>
      </c>
      <c r="I15" s="134">
        <f t="shared" si="3"/>
        <v>0.1449035426174887</v>
      </c>
      <c r="J15" s="156">
        <v>170138.602</v>
      </c>
      <c r="K15" s="156">
        <v>185372.30945</v>
      </c>
      <c r="L15" s="134">
        <f t="shared" si="4"/>
        <v>8.953704374507547</v>
      </c>
      <c r="M15" s="134">
        <f t="shared" si="5"/>
        <v>0.13404450888235375</v>
      </c>
    </row>
    <row r="16" spans="1:13" ht="14.25">
      <c r="A16" s="149" t="s">
        <v>144</v>
      </c>
      <c r="B16" s="156">
        <v>74347.10289</v>
      </c>
      <c r="C16" s="156">
        <v>86830.23613</v>
      </c>
      <c r="D16" s="134">
        <f t="shared" si="0"/>
        <v>16.790342534892567</v>
      </c>
      <c r="E16" s="134">
        <f t="shared" si="1"/>
        <v>0.6886815468829812</v>
      </c>
      <c r="F16" s="156">
        <v>197735.23094</v>
      </c>
      <c r="G16" s="156">
        <v>281073.49629000004</v>
      </c>
      <c r="H16" s="134">
        <f t="shared" si="2"/>
        <v>42.146391896792466</v>
      </c>
      <c r="I16" s="134">
        <f t="shared" si="3"/>
        <v>0.8089636365154428</v>
      </c>
      <c r="J16" s="156">
        <v>719123.827</v>
      </c>
      <c r="K16" s="156">
        <v>760459.75821</v>
      </c>
      <c r="L16" s="134">
        <f t="shared" si="4"/>
        <v>5.748096455438397</v>
      </c>
      <c r="M16" s="134">
        <f t="shared" si="5"/>
        <v>0.5498958022182256</v>
      </c>
    </row>
    <row r="17" spans="1:13" ht="14.25">
      <c r="A17" s="149" t="s">
        <v>148</v>
      </c>
      <c r="B17" s="156">
        <v>11813.87158</v>
      </c>
      <c r="C17" s="156">
        <v>10440.04842</v>
      </c>
      <c r="D17" s="134">
        <f t="shared" si="0"/>
        <v>-11.628898711966544</v>
      </c>
      <c r="E17" s="134">
        <f t="shared" si="1"/>
        <v>0.08280374459254419</v>
      </c>
      <c r="F17" s="156">
        <v>24416.64661</v>
      </c>
      <c r="G17" s="156">
        <v>21973.64916</v>
      </c>
      <c r="H17" s="134">
        <f t="shared" si="2"/>
        <v>-10.005458525985517</v>
      </c>
      <c r="I17" s="134">
        <f t="shared" si="3"/>
        <v>0.06324282924793335</v>
      </c>
      <c r="J17" s="156">
        <v>61490.964</v>
      </c>
      <c r="K17" s="156">
        <v>73874.08407</v>
      </c>
      <c r="L17" s="134">
        <f t="shared" si="4"/>
        <v>20.13811341451729</v>
      </c>
      <c r="M17" s="134">
        <f t="shared" si="5"/>
        <v>0.053419064301876304</v>
      </c>
    </row>
    <row r="18" spans="1:13" ht="15.75">
      <c r="A18" s="150" t="s">
        <v>76</v>
      </c>
      <c r="B18" s="155">
        <v>104072.30123</v>
      </c>
      <c r="C18" s="155">
        <v>147817.61989</v>
      </c>
      <c r="D18" s="139">
        <f t="shared" si="0"/>
        <v>42.03358448212148</v>
      </c>
      <c r="E18" s="139">
        <f t="shared" si="1"/>
        <v>1.172394221869839</v>
      </c>
      <c r="F18" s="155">
        <v>304798.99257</v>
      </c>
      <c r="G18" s="155">
        <v>407296.47736</v>
      </c>
      <c r="H18" s="139">
        <f t="shared" si="2"/>
        <v>33.62789487122747</v>
      </c>
      <c r="I18" s="139">
        <f t="shared" si="3"/>
        <v>1.1722486958539953</v>
      </c>
      <c r="J18" s="155">
        <v>1033831.131</v>
      </c>
      <c r="K18" s="155">
        <v>1523407.07823</v>
      </c>
      <c r="L18" s="139">
        <f t="shared" si="4"/>
        <v>47.35550444843395</v>
      </c>
      <c r="M18" s="139">
        <f t="shared" si="5"/>
        <v>1.1015903844275152</v>
      </c>
    </row>
    <row r="19" spans="1:13" ht="14.25">
      <c r="A19" s="149" t="s">
        <v>110</v>
      </c>
      <c r="B19" s="156">
        <v>104072.30123</v>
      </c>
      <c r="C19" s="156">
        <v>147817.61989</v>
      </c>
      <c r="D19" s="134">
        <f t="shared" si="0"/>
        <v>42.03358448212148</v>
      </c>
      <c r="E19" s="134">
        <f t="shared" si="1"/>
        <v>1.172394221869839</v>
      </c>
      <c r="F19" s="156">
        <v>304798.99257</v>
      </c>
      <c r="G19" s="156">
        <v>407296.47736</v>
      </c>
      <c r="H19" s="134">
        <f t="shared" si="2"/>
        <v>33.62789487122747</v>
      </c>
      <c r="I19" s="134">
        <f t="shared" si="3"/>
        <v>1.1722486958539953</v>
      </c>
      <c r="J19" s="156">
        <v>1033831.131</v>
      </c>
      <c r="K19" s="156">
        <v>1523407.07823</v>
      </c>
      <c r="L19" s="134">
        <f t="shared" si="4"/>
        <v>47.35550444843395</v>
      </c>
      <c r="M19" s="134">
        <f t="shared" si="5"/>
        <v>1.1015903844275152</v>
      </c>
    </row>
    <row r="20" spans="1:13" ht="15.75">
      <c r="A20" s="150" t="s">
        <v>77</v>
      </c>
      <c r="B20" s="155">
        <v>275696.28954</v>
      </c>
      <c r="C20" s="155">
        <v>332725.02513</v>
      </c>
      <c r="D20" s="139">
        <f t="shared" si="0"/>
        <v>20.685347519603035</v>
      </c>
      <c r="E20" s="139">
        <f t="shared" si="1"/>
        <v>2.6389607492272886</v>
      </c>
      <c r="F20" s="155">
        <v>778982.22738</v>
      </c>
      <c r="G20" s="155">
        <v>897580.15517</v>
      </c>
      <c r="H20" s="139">
        <f t="shared" si="2"/>
        <v>15.224728321323564</v>
      </c>
      <c r="I20" s="139">
        <f t="shared" si="3"/>
        <v>2.5833446268489455</v>
      </c>
      <c r="J20" s="155">
        <v>3041509.097</v>
      </c>
      <c r="K20" s="155">
        <v>3509522.5206699995</v>
      </c>
      <c r="L20" s="139">
        <f t="shared" si="4"/>
        <v>15.387539827897461</v>
      </c>
      <c r="M20" s="139">
        <f t="shared" si="5"/>
        <v>2.5377696598296886</v>
      </c>
    </row>
    <row r="21" spans="1:13" ht="14.25">
      <c r="A21" s="149" t="s">
        <v>9</v>
      </c>
      <c r="B21" s="156">
        <v>275696.28954</v>
      </c>
      <c r="C21" s="156">
        <v>332725.02513</v>
      </c>
      <c r="D21" s="134">
        <f t="shared" si="0"/>
        <v>20.685347519603035</v>
      </c>
      <c r="E21" s="134">
        <f t="shared" si="1"/>
        <v>2.6389607492272886</v>
      </c>
      <c r="F21" s="156">
        <v>778982.22738</v>
      </c>
      <c r="G21" s="156">
        <v>897580.15517</v>
      </c>
      <c r="H21" s="134">
        <f t="shared" si="2"/>
        <v>15.224728321323564</v>
      </c>
      <c r="I21" s="134">
        <f t="shared" si="3"/>
        <v>2.5833446268489455</v>
      </c>
      <c r="J21" s="156">
        <v>3041509.097</v>
      </c>
      <c r="K21" s="156">
        <v>3509522.5206699995</v>
      </c>
      <c r="L21" s="134">
        <f t="shared" si="4"/>
        <v>15.387539827897461</v>
      </c>
      <c r="M21" s="134">
        <f t="shared" si="5"/>
        <v>2.5377696598296886</v>
      </c>
    </row>
    <row r="22" spans="1:13" ht="16.5">
      <c r="A22" s="148" t="s">
        <v>10</v>
      </c>
      <c r="B22" s="155">
        <v>9905789.96381</v>
      </c>
      <c r="C22" s="155">
        <v>10625361.44079</v>
      </c>
      <c r="D22" s="140">
        <f t="shared" si="0"/>
        <v>7.264150356598463</v>
      </c>
      <c r="E22" s="140">
        <f t="shared" si="1"/>
        <v>84.27352820137999</v>
      </c>
      <c r="F22" s="155">
        <v>26342507.13087</v>
      </c>
      <c r="G22" s="155">
        <v>28736011.779069997</v>
      </c>
      <c r="H22" s="139">
        <f t="shared" si="2"/>
        <v>9.0860928168645</v>
      </c>
      <c r="I22" s="139">
        <f t="shared" si="3"/>
        <v>82.70572962084763</v>
      </c>
      <c r="J22" s="155">
        <v>98402757.898</v>
      </c>
      <c r="K22" s="155">
        <v>113899012.17629</v>
      </c>
      <c r="L22" s="140">
        <f t="shared" si="4"/>
        <v>15.747784522820735</v>
      </c>
      <c r="M22" s="140">
        <f t="shared" si="5"/>
        <v>82.36147672030863</v>
      </c>
    </row>
    <row r="23" spans="1:13" ht="15.75">
      <c r="A23" s="150" t="s">
        <v>78</v>
      </c>
      <c r="B23" s="155">
        <v>966627.05013</v>
      </c>
      <c r="C23" s="155">
        <v>1047085.85823</v>
      </c>
      <c r="D23" s="139">
        <f t="shared" si="0"/>
        <v>8.32366610154136</v>
      </c>
      <c r="E23" s="139">
        <f t="shared" si="1"/>
        <v>8.304811096972085</v>
      </c>
      <c r="F23" s="155">
        <v>2598404.31759</v>
      </c>
      <c r="G23" s="155">
        <v>2754339.12916</v>
      </c>
      <c r="H23" s="139">
        <f t="shared" si="2"/>
        <v>6.001175818343322</v>
      </c>
      <c r="I23" s="139">
        <f t="shared" si="3"/>
        <v>7.9273223108276545</v>
      </c>
      <c r="J23" s="155">
        <v>9723274.299</v>
      </c>
      <c r="K23" s="155">
        <v>11208204.27053</v>
      </c>
      <c r="L23" s="139">
        <f t="shared" si="4"/>
        <v>15.271912792614714</v>
      </c>
      <c r="M23" s="139">
        <f t="shared" si="5"/>
        <v>8.104760853192758</v>
      </c>
    </row>
    <row r="24" spans="1:13" ht="14.25">
      <c r="A24" s="149" t="s">
        <v>11</v>
      </c>
      <c r="B24" s="156">
        <v>733006.02886</v>
      </c>
      <c r="C24" s="156">
        <v>727453.38843</v>
      </c>
      <c r="D24" s="134">
        <f t="shared" si="0"/>
        <v>-0.757516338390231</v>
      </c>
      <c r="E24" s="134">
        <f t="shared" si="1"/>
        <v>5.7696920699280225</v>
      </c>
      <c r="F24" s="156">
        <v>1967449.23889</v>
      </c>
      <c r="G24" s="156">
        <v>1955393.43703</v>
      </c>
      <c r="H24" s="134">
        <f t="shared" si="2"/>
        <v>-0.612763044743237</v>
      </c>
      <c r="I24" s="134">
        <f t="shared" si="3"/>
        <v>5.627859639978789</v>
      </c>
      <c r="J24" s="156">
        <v>6986546.516</v>
      </c>
      <c r="K24" s="156">
        <v>7937129.161010001</v>
      </c>
      <c r="L24" s="134">
        <f t="shared" si="4"/>
        <v>13.605901611519467</v>
      </c>
      <c r="M24" s="134">
        <f t="shared" si="5"/>
        <v>5.739414821340211</v>
      </c>
    </row>
    <row r="25" spans="1:13" ht="14.25">
      <c r="A25" s="149" t="s">
        <v>12</v>
      </c>
      <c r="B25" s="156">
        <v>112329.67273</v>
      </c>
      <c r="C25" s="156">
        <v>151033.12053</v>
      </c>
      <c r="D25" s="134">
        <f t="shared" si="0"/>
        <v>34.4552306255081</v>
      </c>
      <c r="E25" s="134">
        <f t="shared" si="1"/>
        <v>1.1978975033701103</v>
      </c>
      <c r="F25" s="156">
        <v>303287.42605</v>
      </c>
      <c r="G25" s="156">
        <v>345779.79297</v>
      </c>
      <c r="H25" s="134">
        <f t="shared" si="2"/>
        <v>14.010593011856251</v>
      </c>
      <c r="I25" s="134">
        <f t="shared" si="3"/>
        <v>0.9951962118333676</v>
      </c>
      <c r="J25" s="156">
        <v>1383820.4820000003</v>
      </c>
      <c r="K25" s="156">
        <v>1516836.90705</v>
      </c>
      <c r="L25" s="134">
        <f t="shared" si="4"/>
        <v>9.612260172486716</v>
      </c>
      <c r="M25" s="134">
        <f t="shared" si="5"/>
        <v>1.0968394301360727</v>
      </c>
    </row>
    <row r="26" spans="1:13" ht="14.25">
      <c r="A26" s="149" t="s">
        <v>13</v>
      </c>
      <c r="B26" s="156">
        <v>121291.34854</v>
      </c>
      <c r="C26" s="156">
        <v>168599.34927</v>
      </c>
      <c r="D26" s="134">
        <f t="shared" si="0"/>
        <v>39.00360685197474</v>
      </c>
      <c r="E26" s="134">
        <f t="shared" si="1"/>
        <v>1.337221523673952</v>
      </c>
      <c r="F26" s="156">
        <v>327667.65265</v>
      </c>
      <c r="G26" s="156">
        <v>453165.89916</v>
      </c>
      <c r="H26" s="134">
        <f t="shared" si="2"/>
        <v>38.30046862881873</v>
      </c>
      <c r="I26" s="134">
        <f t="shared" si="3"/>
        <v>1.3042664590154978</v>
      </c>
      <c r="J26" s="156">
        <v>1352907.301</v>
      </c>
      <c r="K26" s="156">
        <v>1754238.20247</v>
      </c>
      <c r="L26" s="134">
        <f t="shared" si="4"/>
        <v>29.664331116652015</v>
      </c>
      <c r="M26" s="134">
        <f t="shared" si="5"/>
        <v>1.2685066017164741</v>
      </c>
    </row>
    <row r="27" spans="1:13" ht="15.75">
      <c r="A27" s="150" t="s">
        <v>79</v>
      </c>
      <c r="B27" s="155">
        <v>1296709.69644</v>
      </c>
      <c r="C27" s="155">
        <v>1650069.50384</v>
      </c>
      <c r="D27" s="139">
        <f t="shared" si="0"/>
        <v>27.250494722921974</v>
      </c>
      <c r="E27" s="139">
        <f t="shared" si="1"/>
        <v>13.087289278674962</v>
      </c>
      <c r="F27" s="155">
        <v>3621473.24267</v>
      </c>
      <c r="G27" s="155">
        <v>4354033.4933</v>
      </c>
      <c r="H27" s="139">
        <f t="shared" si="2"/>
        <v>20.228238662614174</v>
      </c>
      <c r="I27" s="139">
        <f t="shared" si="3"/>
        <v>12.531436847449633</v>
      </c>
      <c r="J27" s="155">
        <v>13236085.136</v>
      </c>
      <c r="K27" s="155">
        <v>16501612.320600001</v>
      </c>
      <c r="L27" s="139">
        <f t="shared" si="4"/>
        <v>24.671397554842695</v>
      </c>
      <c r="M27" s="139">
        <f t="shared" si="5"/>
        <v>11.93247538343071</v>
      </c>
    </row>
    <row r="28" spans="1:13" ht="15">
      <c r="A28" s="149" t="s">
        <v>14</v>
      </c>
      <c r="B28" s="156">
        <v>1296709.69644</v>
      </c>
      <c r="C28" s="156">
        <v>1650069.50384</v>
      </c>
      <c r="D28" s="134">
        <f t="shared" si="0"/>
        <v>27.250494722921974</v>
      </c>
      <c r="E28" s="134">
        <f t="shared" si="1"/>
        <v>13.087289278674962</v>
      </c>
      <c r="F28" s="156">
        <v>3621473.24267</v>
      </c>
      <c r="G28" s="158">
        <v>4354033.4933</v>
      </c>
      <c r="H28" s="134">
        <f t="shared" si="2"/>
        <v>20.228238662614174</v>
      </c>
      <c r="I28" s="134">
        <f t="shared" si="3"/>
        <v>12.531436847449633</v>
      </c>
      <c r="J28" s="156">
        <v>13236085.136</v>
      </c>
      <c r="K28" s="156">
        <v>16501612.320600001</v>
      </c>
      <c r="L28" s="134">
        <f t="shared" si="4"/>
        <v>24.671397554842695</v>
      </c>
      <c r="M28" s="134">
        <f t="shared" si="5"/>
        <v>11.93247538343071</v>
      </c>
    </row>
    <row r="29" spans="1:13" ht="15.75">
      <c r="A29" s="150" t="s">
        <v>80</v>
      </c>
      <c r="B29" s="155">
        <v>7642453.21724</v>
      </c>
      <c r="C29" s="155">
        <v>7928206.07872</v>
      </c>
      <c r="D29" s="139">
        <f t="shared" si="0"/>
        <v>3.7390200941680924</v>
      </c>
      <c r="E29" s="139">
        <f t="shared" si="1"/>
        <v>62.88142782573295</v>
      </c>
      <c r="F29" s="155">
        <v>20122629.57061</v>
      </c>
      <c r="G29" s="155">
        <v>21627639.15661</v>
      </c>
      <c r="H29" s="139">
        <f t="shared" si="2"/>
        <v>7.479189440519905</v>
      </c>
      <c r="I29" s="139">
        <f t="shared" si="3"/>
        <v>62.24697046257035</v>
      </c>
      <c r="J29" s="155">
        <v>75443398.46100001</v>
      </c>
      <c r="K29" s="155">
        <v>86189195.58716</v>
      </c>
      <c r="L29" s="139">
        <f t="shared" si="4"/>
        <v>14.243522091220436</v>
      </c>
      <c r="M29" s="139">
        <f t="shared" si="5"/>
        <v>62.32424048513139</v>
      </c>
    </row>
    <row r="30" spans="1:13" ht="14.25">
      <c r="A30" s="149" t="s">
        <v>15</v>
      </c>
      <c r="B30" s="156">
        <v>1414220.28036</v>
      </c>
      <c r="C30" s="156">
        <v>1489663.7631</v>
      </c>
      <c r="D30" s="134">
        <f t="shared" si="0"/>
        <v>5.334634482882358</v>
      </c>
      <c r="E30" s="134">
        <f t="shared" si="1"/>
        <v>11.815054184250679</v>
      </c>
      <c r="F30" s="156">
        <v>4001198.31141</v>
      </c>
      <c r="G30" s="156">
        <v>4046201.10001</v>
      </c>
      <c r="H30" s="134">
        <f t="shared" si="2"/>
        <v>1.1247327699721377</v>
      </c>
      <c r="I30" s="134">
        <f t="shared" si="3"/>
        <v>11.645457857612056</v>
      </c>
      <c r="J30" s="156">
        <v>15089974.366999999</v>
      </c>
      <c r="K30" s="156">
        <v>16209976.34698</v>
      </c>
      <c r="L30" s="134">
        <f t="shared" si="4"/>
        <v>7.422159592459707</v>
      </c>
      <c r="M30" s="134">
        <f t="shared" si="5"/>
        <v>11.721590591779211</v>
      </c>
    </row>
    <row r="31" spans="1:13" ht="14.25">
      <c r="A31" s="149" t="s">
        <v>121</v>
      </c>
      <c r="B31" s="156">
        <v>1933301.01996</v>
      </c>
      <c r="C31" s="156">
        <v>1916507.25584</v>
      </c>
      <c r="D31" s="134">
        <f t="shared" si="0"/>
        <v>-0.8686574903036781</v>
      </c>
      <c r="E31" s="134">
        <f t="shared" si="1"/>
        <v>15.200502041573207</v>
      </c>
      <c r="F31" s="156">
        <v>5010134.80643</v>
      </c>
      <c r="G31" s="156">
        <v>5168993.1397400005</v>
      </c>
      <c r="H31" s="134">
        <f t="shared" si="2"/>
        <v>3.1707396995809782</v>
      </c>
      <c r="I31" s="134">
        <f t="shared" si="3"/>
        <v>14.876989622433555</v>
      </c>
      <c r="J31" s="156">
        <v>17931255.063</v>
      </c>
      <c r="K31" s="156">
        <v>20490047.76364</v>
      </c>
      <c r="L31" s="134">
        <f t="shared" si="4"/>
        <v>14.270014517388162</v>
      </c>
      <c r="M31" s="134">
        <f t="shared" si="5"/>
        <v>14.816551606883454</v>
      </c>
    </row>
    <row r="32" spans="1:13" ht="14.25">
      <c r="A32" s="149" t="s">
        <v>122</v>
      </c>
      <c r="B32" s="156">
        <v>166469.7415</v>
      </c>
      <c r="C32" s="156">
        <v>94217.59499</v>
      </c>
      <c r="D32" s="134">
        <f t="shared" si="0"/>
        <v>-43.40257025628889</v>
      </c>
      <c r="E32" s="134">
        <f t="shared" si="1"/>
        <v>0.7472733226725525</v>
      </c>
      <c r="F32" s="156">
        <v>311116.39472</v>
      </c>
      <c r="G32" s="156">
        <v>242590.40013</v>
      </c>
      <c r="H32" s="134">
        <f t="shared" si="2"/>
        <v>-22.025838481341474</v>
      </c>
      <c r="I32" s="134">
        <f t="shared" si="3"/>
        <v>0.6982046150321543</v>
      </c>
      <c r="J32" s="156">
        <v>1226894.552</v>
      </c>
      <c r="K32" s="156">
        <v>1262425.8674</v>
      </c>
      <c r="L32" s="134">
        <f t="shared" si="4"/>
        <v>2.896036610650807</v>
      </c>
      <c r="M32" s="134">
        <f t="shared" si="5"/>
        <v>0.9128723480766477</v>
      </c>
    </row>
    <row r="33" spans="1:13" ht="14.25">
      <c r="A33" s="149" t="s">
        <v>142</v>
      </c>
      <c r="B33" s="156">
        <v>924385.74315</v>
      </c>
      <c r="C33" s="156">
        <v>1138339.83256</v>
      </c>
      <c r="D33" s="134">
        <f t="shared" si="0"/>
        <v>23.145541890435855</v>
      </c>
      <c r="E33" s="134">
        <f t="shared" si="1"/>
        <v>9.028578888029504</v>
      </c>
      <c r="F33" s="156">
        <v>2421434.14374</v>
      </c>
      <c r="G33" s="156">
        <v>2918121.93586</v>
      </c>
      <c r="H33" s="134">
        <f t="shared" si="2"/>
        <v>20.51213300200872</v>
      </c>
      <c r="I33" s="134">
        <f t="shared" si="3"/>
        <v>8.398709107005818</v>
      </c>
      <c r="J33" s="156">
        <v>10059430.978</v>
      </c>
      <c r="K33" s="156">
        <v>11694567.99135</v>
      </c>
      <c r="L33" s="134">
        <f t="shared" si="4"/>
        <v>16.25476646667241</v>
      </c>
      <c r="M33" s="134">
        <f t="shared" si="5"/>
        <v>8.45645516119886</v>
      </c>
    </row>
    <row r="34" spans="1:13" ht="14.25">
      <c r="A34" s="149" t="s">
        <v>31</v>
      </c>
      <c r="B34" s="156">
        <v>427589.1387</v>
      </c>
      <c r="C34" s="156">
        <v>466910.28503</v>
      </c>
      <c r="D34" s="134">
        <f t="shared" si="0"/>
        <v>9.196011491205827</v>
      </c>
      <c r="E34" s="134">
        <f t="shared" si="1"/>
        <v>3.70323186578249</v>
      </c>
      <c r="F34" s="156">
        <v>1098539.36074</v>
      </c>
      <c r="G34" s="156">
        <v>1300544.1189899999</v>
      </c>
      <c r="H34" s="134">
        <f t="shared" si="2"/>
        <v>18.388486154371854</v>
      </c>
      <c r="I34" s="134">
        <f t="shared" si="3"/>
        <v>3.743123822892988</v>
      </c>
      <c r="J34" s="156">
        <v>4193650.617</v>
      </c>
      <c r="K34" s="156">
        <v>5267200.71248</v>
      </c>
      <c r="L34" s="134">
        <f t="shared" si="4"/>
        <v>25.59941667834939</v>
      </c>
      <c r="M34" s="134">
        <f t="shared" si="5"/>
        <v>3.808763751090902</v>
      </c>
    </row>
    <row r="35" spans="1:13" ht="14.25">
      <c r="A35" s="149" t="s">
        <v>16</v>
      </c>
      <c r="B35" s="156">
        <v>545886.48115</v>
      </c>
      <c r="C35" s="156">
        <v>579745.5586</v>
      </c>
      <c r="D35" s="134">
        <f t="shared" si="0"/>
        <v>6.202585815767089</v>
      </c>
      <c r="E35" s="134">
        <f t="shared" si="1"/>
        <v>4.598168632150489</v>
      </c>
      <c r="F35" s="156">
        <v>1493059.73363</v>
      </c>
      <c r="G35" s="156">
        <v>1565431.38908</v>
      </c>
      <c r="H35" s="134">
        <f t="shared" si="2"/>
        <v>4.847204289278278</v>
      </c>
      <c r="I35" s="134">
        <f t="shared" si="3"/>
        <v>4.5055015358651325</v>
      </c>
      <c r="J35" s="156">
        <v>5451512.643</v>
      </c>
      <c r="K35" s="156">
        <v>6357015.2377</v>
      </c>
      <c r="L35" s="134">
        <f t="shared" si="4"/>
        <v>16.61011638416923</v>
      </c>
      <c r="M35" s="134">
        <f t="shared" si="5"/>
        <v>4.596819169073236</v>
      </c>
    </row>
    <row r="36" spans="1:13" ht="14.25">
      <c r="A36" s="149" t="s">
        <v>143</v>
      </c>
      <c r="B36" s="156">
        <v>1382703.36069</v>
      </c>
      <c r="C36" s="156">
        <v>1341525.09934</v>
      </c>
      <c r="D36" s="134">
        <f t="shared" si="0"/>
        <v>-2.978098015864456</v>
      </c>
      <c r="E36" s="134">
        <f t="shared" si="1"/>
        <v>10.64011364903582</v>
      </c>
      <c r="F36" s="156">
        <v>3641485.27212</v>
      </c>
      <c r="G36" s="156">
        <v>3967025.20929</v>
      </c>
      <c r="H36" s="134">
        <f t="shared" si="2"/>
        <v>8.939757072818736</v>
      </c>
      <c r="I36" s="134">
        <f t="shared" si="3"/>
        <v>11.417580034456806</v>
      </c>
      <c r="J36" s="156">
        <v>13388210.765999999</v>
      </c>
      <c r="K36" s="156">
        <v>15624527.732320001</v>
      </c>
      <c r="L36" s="134">
        <f t="shared" si="4"/>
        <v>16.703628329479518</v>
      </c>
      <c r="M36" s="134">
        <f t="shared" si="5"/>
        <v>11.298247039223854</v>
      </c>
    </row>
    <row r="37" spans="1:13" ht="14.25">
      <c r="A37" s="147" t="s">
        <v>155</v>
      </c>
      <c r="B37" s="156">
        <v>273869.35648</v>
      </c>
      <c r="C37" s="156">
        <v>281785.02873</v>
      </c>
      <c r="D37" s="134">
        <f t="shared" si="0"/>
        <v>2.8903095810859964</v>
      </c>
      <c r="E37" s="134">
        <f t="shared" si="1"/>
        <v>2.2349374840314824</v>
      </c>
      <c r="F37" s="156">
        <v>724170.59413</v>
      </c>
      <c r="G37" s="156">
        <v>727948.55297</v>
      </c>
      <c r="H37" s="134">
        <f t="shared" si="2"/>
        <v>0.5216945938737986</v>
      </c>
      <c r="I37" s="134">
        <f t="shared" si="3"/>
        <v>2.0951242873471765</v>
      </c>
      <c r="J37" s="156">
        <v>3117777.0689999997</v>
      </c>
      <c r="K37" s="156">
        <v>3165778.9083900005</v>
      </c>
      <c r="L37" s="134">
        <f t="shared" si="4"/>
        <v>1.539617436643633</v>
      </c>
      <c r="M37" s="134">
        <f t="shared" si="5"/>
        <v>2.2892053309597022</v>
      </c>
    </row>
    <row r="38" spans="1:13" ht="14.25">
      <c r="A38" s="149" t="s">
        <v>154</v>
      </c>
      <c r="B38" s="156">
        <v>147466.569</v>
      </c>
      <c r="C38" s="156">
        <v>136065.90662</v>
      </c>
      <c r="D38" s="134">
        <f t="shared" si="0"/>
        <v>-7.731014871580823</v>
      </c>
      <c r="E38" s="134">
        <f t="shared" si="1"/>
        <v>1.0791871959072246</v>
      </c>
      <c r="F38" s="156">
        <v>349498.73712</v>
      </c>
      <c r="G38" s="156">
        <v>550766.61194</v>
      </c>
      <c r="H38" s="134">
        <f t="shared" si="2"/>
        <v>57.5875828560991</v>
      </c>
      <c r="I38" s="134">
        <f t="shared" si="3"/>
        <v>1.5851731562999158</v>
      </c>
      <c r="J38" s="156">
        <v>1290702.3909999998</v>
      </c>
      <c r="K38" s="156">
        <v>1674142.96263</v>
      </c>
      <c r="L38" s="134">
        <f t="shared" si="4"/>
        <v>29.70789969118452</v>
      </c>
      <c r="M38" s="134">
        <f t="shared" si="5"/>
        <v>1.210588959539917</v>
      </c>
    </row>
    <row r="39" spans="1:13" ht="14.25">
      <c r="A39" s="149" t="s">
        <v>161</v>
      </c>
      <c r="B39" s="156">
        <v>63979.15457</v>
      </c>
      <c r="C39" s="156">
        <v>123633.86026</v>
      </c>
      <c r="D39" s="134">
        <f>(C39-B39)/B39*100</f>
        <v>93.24084710236583</v>
      </c>
      <c r="E39" s="134">
        <f t="shared" si="1"/>
        <v>0.9805842057540324</v>
      </c>
      <c r="F39" s="156">
        <v>166784.93009</v>
      </c>
      <c r="G39" s="156">
        <v>218875.96272</v>
      </c>
      <c r="H39" s="134">
        <f t="shared" si="2"/>
        <v>31.23245763384665</v>
      </c>
      <c r="I39" s="134">
        <f t="shared" si="3"/>
        <v>0.6299515859193772</v>
      </c>
      <c r="J39" s="156">
        <v>320028.16300000006</v>
      </c>
      <c r="K39" s="156">
        <v>563822.8437099999</v>
      </c>
      <c r="L39" s="134">
        <f aca="true" t="shared" si="6" ref="L39:L45">(K39-J39)/J39*100</f>
        <v>76.1791332439701</v>
      </c>
      <c r="M39" s="134">
        <f>K39/K$45*100</f>
        <v>0.40770574853384084</v>
      </c>
    </row>
    <row r="40" spans="1:13" ht="14.25">
      <c r="A40" s="149" t="s">
        <v>162</v>
      </c>
      <c r="B40" s="156">
        <v>353992.2621</v>
      </c>
      <c r="C40" s="156">
        <v>351815.51059</v>
      </c>
      <c r="D40" s="134">
        <f>(C40-B40)/B40*100</f>
        <v>-0.6149149976010091</v>
      </c>
      <c r="E40" s="134">
        <f t="shared" si="1"/>
        <v>2.790374192784624</v>
      </c>
      <c r="F40" s="156">
        <v>885153.81698</v>
      </c>
      <c r="G40" s="156">
        <v>901795.7695200001</v>
      </c>
      <c r="H40" s="134">
        <f t="shared" si="2"/>
        <v>1.8801198414056106</v>
      </c>
      <c r="I40" s="134">
        <f t="shared" si="3"/>
        <v>2.5954776766018974</v>
      </c>
      <c r="J40" s="156">
        <v>3309575.6030000006</v>
      </c>
      <c r="K40" s="156">
        <v>3806838.79938</v>
      </c>
      <c r="L40" s="134">
        <f t="shared" si="6"/>
        <v>15.024983745023079</v>
      </c>
      <c r="M40" s="134">
        <f>K40/K$45*100</f>
        <v>2.752761935000974</v>
      </c>
    </row>
    <row r="41" spans="1:13" ht="14.25">
      <c r="A41" s="149" t="s">
        <v>81</v>
      </c>
      <c r="B41" s="156">
        <v>8590.10958</v>
      </c>
      <c r="C41" s="156">
        <v>7996.38306</v>
      </c>
      <c r="D41" s="134">
        <f t="shared" si="0"/>
        <v>-6.911745589163952</v>
      </c>
      <c r="E41" s="134">
        <f t="shared" si="1"/>
        <v>0.06342216376084463</v>
      </c>
      <c r="F41" s="156">
        <v>20053.4695</v>
      </c>
      <c r="G41" s="156">
        <v>19344.967360000002</v>
      </c>
      <c r="H41" s="134">
        <f t="shared" si="2"/>
        <v>-3.533065138678356</v>
      </c>
      <c r="I41" s="134">
        <f t="shared" si="3"/>
        <v>0.0556771639815935</v>
      </c>
      <c r="J41" s="156">
        <v>64386.249</v>
      </c>
      <c r="K41" s="156">
        <v>72848.42118</v>
      </c>
      <c r="L41" s="134">
        <f t="shared" si="6"/>
        <v>13.142825232760494</v>
      </c>
      <c r="M41" s="134">
        <f t="shared" si="5"/>
        <v>0.05267739755144944</v>
      </c>
    </row>
    <row r="42" spans="1:13" ht="15.75">
      <c r="A42" s="146" t="s">
        <v>17</v>
      </c>
      <c r="B42" s="155">
        <v>278180.19652</v>
      </c>
      <c r="C42" s="155">
        <v>306939.06913</v>
      </c>
      <c r="D42" s="140">
        <f t="shared" si="0"/>
        <v>10.338217087258537</v>
      </c>
      <c r="E42" s="140">
        <f t="shared" si="1"/>
        <v>2.434443142718086</v>
      </c>
      <c r="F42" s="155">
        <v>817859.11638</v>
      </c>
      <c r="G42" s="155">
        <v>842454.6022</v>
      </c>
      <c r="H42" s="139">
        <f t="shared" si="2"/>
        <v>3.0073010531281037</v>
      </c>
      <c r="I42" s="139">
        <f t="shared" si="3"/>
        <v>2.4246865947535783</v>
      </c>
      <c r="J42" s="155">
        <v>3755597.2389999996</v>
      </c>
      <c r="K42" s="155">
        <v>3885061.64701</v>
      </c>
      <c r="L42" s="140">
        <f t="shared" si="6"/>
        <v>3.4472388749671348</v>
      </c>
      <c r="M42" s="140">
        <f t="shared" si="5"/>
        <v>2.8093256322708227</v>
      </c>
    </row>
    <row r="43" spans="1:13" ht="14.25">
      <c r="A43" s="149" t="s">
        <v>84</v>
      </c>
      <c r="B43" s="156">
        <v>278180.19652</v>
      </c>
      <c r="C43" s="156">
        <v>306939.06913</v>
      </c>
      <c r="D43" s="134">
        <f t="shared" si="0"/>
        <v>10.338217087258537</v>
      </c>
      <c r="E43" s="134">
        <f t="shared" si="1"/>
        <v>2.434443142718086</v>
      </c>
      <c r="F43" s="156">
        <v>817859.11638</v>
      </c>
      <c r="G43" s="156">
        <v>842454.6022</v>
      </c>
      <c r="H43" s="134">
        <f t="shared" si="2"/>
        <v>3.0073010531281037</v>
      </c>
      <c r="I43" s="134">
        <f t="shared" si="3"/>
        <v>2.4246865947535783</v>
      </c>
      <c r="J43" s="156">
        <v>3755597.2389999996</v>
      </c>
      <c r="K43" s="156">
        <v>3885061.64701</v>
      </c>
      <c r="L43" s="134">
        <f t="shared" si="6"/>
        <v>3.4472388749671348</v>
      </c>
      <c r="M43" s="134">
        <f t="shared" si="5"/>
        <v>2.8093256322708227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41053.23600000143</v>
      </c>
      <c r="G44" s="156">
        <f>(G45-G46)</f>
        <v>425756.59899999946</v>
      </c>
      <c r="H44" s="134">
        <f t="shared" si="2"/>
        <v>937.0841387509248</v>
      </c>
      <c r="I44" s="134">
        <f t="shared" si="3"/>
        <v>1.2253791664587497</v>
      </c>
      <c r="J44" s="155">
        <f>J45-J46</f>
        <v>1410689.025000006</v>
      </c>
      <c r="K44" s="156">
        <f>K45-K46</f>
        <v>2102563</v>
      </c>
      <c r="L44" s="137">
        <f t="shared" si="6"/>
        <v>49.04510935710945</v>
      </c>
      <c r="M44" s="137">
        <f t="shared" si="5"/>
        <v>1.5203836299251994</v>
      </c>
    </row>
    <row r="45" spans="1:13" s="82" customFormat="1" ht="22.5" customHeight="1" thickBot="1">
      <c r="A45" s="144" t="s">
        <v>128</v>
      </c>
      <c r="B45" s="157">
        <v>11660974.39204</v>
      </c>
      <c r="C45" s="157">
        <v>12608183.93102</v>
      </c>
      <c r="D45" s="136">
        <f>(C45-B45)/B45*100</f>
        <v>8.122902144666254</v>
      </c>
      <c r="E45" s="135">
        <f>C45/C$45*100</f>
        <v>100</v>
      </c>
      <c r="F45" s="157">
        <v>31422548.977</v>
      </c>
      <c r="G45" s="157">
        <v>34744886.371</v>
      </c>
      <c r="H45" s="136">
        <f t="shared" si="2"/>
        <v>10.573099580278514</v>
      </c>
      <c r="I45" s="135">
        <f t="shared" si="3"/>
        <v>100</v>
      </c>
      <c r="J45" s="157">
        <v>119327294</v>
      </c>
      <c r="K45" s="157">
        <v>138291610</v>
      </c>
      <c r="L45" s="136">
        <f t="shared" si="6"/>
        <v>15.892689228333628</v>
      </c>
      <c r="M45" s="135">
        <f t="shared" si="5"/>
        <v>100</v>
      </c>
    </row>
    <row r="46" spans="6:11" ht="20.25" customHeight="1" hidden="1">
      <c r="F46" s="157">
        <v>31381495.741</v>
      </c>
      <c r="G46" s="152">
        <v>34319129.772</v>
      </c>
      <c r="J46" s="152">
        <v>117916604.975</v>
      </c>
      <c r="K46" s="152">
        <v>136189047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C61">
      <selection activeCell="O24" sqref="O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1519124.611</v>
      </c>
      <c r="D2" s="69">
        <v>1543507.382</v>
      </c>
      <c r="E2" s="69">
        <v>1675883.421</v>
      </c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4738515.414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500155.064</v>
      </c>
      <c r="E4" s="23">
        <v>535704.678</v>
      </c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1508640.309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194560.834</v>
      </c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569124.184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103260.353</v>
      </c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288424.662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96758.407</v>
      </c>
      <c r="E10" s="23">
        <v>107021.044</v>
      </c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311349.135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>
        <v>138025.381</v>
      </c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403576.459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19498.201</v>
      </c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50294.931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281057.922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21973.648999999998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111124.419</v>
      </c>
      <c r="E20" s="23">
        <v>147817.62</v>
      </c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407094.461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296204.902</v>
      </c>
      <c r="E22" s="23">
        <v>332725.025</v>
      </c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896979.701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8739176.225</v>
      </c>
      <c r="D24" s="21">
        <v>9334018.819</v>
      </c>
      <c r="E24" s="21">
        <v>10625361.441</v>
      </c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28698556.485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589110.119</v>
      </c>
      <c r="D26" s="23">
        <v>638397.055</v>
      </c>
      <c r="E26" s="23">
        <v>727453.388</v>
      </c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1954960.5620000002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104451.318</v>
      </c>
      <c r="E28" s="23">
        <v>151033.121</v>
      </c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345633.427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150308.969</v>
      </c>
      <c r="E30" s="23">
        <v>168599.349</v>
      </c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452756.189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1307366.808</v>
      </c>
      <c r="D32" s="23">
        <v>1393664.054</v>
      </c>
      <c r="E32" s="23">
        <v>1650069.504</v>
      </c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4351100.365999999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1242101.47</v>
      </c>
      <c r="D34" s="23">
        <v>1313486.647</v>
      </c>
      <c r="E34" s="23">
        <v>1489663.763</v>
      </c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4045251.88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1584270.807</v>
      </c>
      <c r="D36" s="23">
        <v>1642289.56</v>
      </c>
      <c r="E36" s="23">
        <v>1916507.256</v>
      </c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5143067.623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242590.4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824244.323</v>
      </c>
      <c r="D40" s="23">
        <v>953794.403</v>
      </c>
      <c r="E40" s="23">
        <v>1138339.833</v>
      </c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2916378.5590000004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388673.294</v>
      </c>
      <c r="D42" s="23">
        <v>420888.879</v>
      </c>
      <c r="E42" s="23">
        <v>466910.285</v>
      </c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1276472.4579999999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482038.111</v>
      </c>
      <c r="D44" s="23">
        <v>502165.861</v>
      </c>
      <c r="E44" s="23">
        <v>579745.559</v>
      </c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1563949.531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1251992.694</v>
      </c>
      <c r="D46" s="23">
        <v>1368544.701</v>
      </c>
      <c r="E46" s="23">
        <v>1341525.099</v>
      </c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3962062.4939999995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236952.407</v>
      </c>
      <c r="E48" s="23">
        <v>281785.029</v>
      </c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727484.438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277051.892</v>
      </c>
      <c r="D50" s="23">
        <v>135441.254</v>
      </c>
      <c r="E50" s="23">
        <v>136065.907</v>
      </c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548559.053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123633.86</v>
      </c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247740.07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257749.883</v>
      </c>
      <c r="D54" s="23">
        <v>291671.086</v>
      </c>
      <c r="E54" s="23">
        <v>351815.511</v>
      </c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901236.48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7996.383</v>
      </c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19312.958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273142.603</v>
      </c>
      <c r="D58" s="21">
        <v>258449.525</v>
      </c>
      <c r="E58" s="21">
        <v>306939.069</v>
      </c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838531.197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273142.603</v>
      </c>
      <c r="D60" s="23">
        <v>258449.525</v>
      </c>
      <c r="E60" s="23">
        <v>306939.069</v>
      </c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838531.197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10360102.64</v>
      </c>
      <c r="D72" s="126">
        <v>11776599.8</v>
      </c>
      <c r="E72" s="126">
        <v>12608183.93102</v>
      </c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34744886.371020004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9" sqref="K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22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D)'!B8*1.5747</f>
        <v>2325838.563673737</v>
      </c>
      <c r="C8" s="58">
        <f>'SEKTÖR (U S D)'!C8*1.7793</f>
        <v>2981899.37116323</v>
      </c>
      <c r="D8" s="116">
        <f aca="true" t="shared" si="0" ref="D8:D43">(C8-B8)/B8*100</f>
        <v>28.207495470073546</v>
      </c>
      <c r="E8" s="116">
        <f aca="true" t="shared" si="1" ref="E8:E43">C8/C$45*100</f>
        <v>13.292028655901921</v>
      </c>
      <c r="F8" s="58">
        <f>'SEKTÖR (U S D)'!F8*1.5752</f>
        <v>6642776.39563164</v>
      </c>
      <c r="G8" s="58">
        <f>'SEKTÖR (U S D)'!G8*1.7904</f>
        <v>8487683.734816704</v>
      </c>
      <c r="H8" s="116">
        <f aca="true" t="shared" si="2" ref="H8:H45">(G8-F8)/F8*100</f>
        <v>27.773136250654083</v>
      </c>
      <c r="I8" s="116">
        <f aca="true" t="shared" si="3" ref="I8:I45">G8/G$45*100</f>
        <v>13.644204618026379</v>
      </c>
      <c r="J8" s="58">
        <f>'SEKTÖR (U S D)'!J8*1.5187</f>
        <v>23932053.378967</v>
      </c>
      <c r="K8" s="58">
        <f>'SEKTÖR (U S D)'!K8*1.7263</f>
        <v>31772506.50069327</v>
      </c>
      <c r="L8" s="116">
        <f aca="true" t="shared" si="4" ref="L8:L45">(K8-J8)/J8*100</f>
        <v>32.76130550760411</v>
      </c>
      <c r="M8" s="116">
        <f aca="true" t="shared" si="5" ref="M8:M45">K8/K$45*100</f>
        <v>13.308814564448271</v>
      </c>
    </row>
    <row r="9" spans="1:13" s="64" customFormat="1" ht="15.75">
      <c r="A9" s="60" t="s">
        <v>75</v>
      </c>
      <c r="B9" s="61">
        <f>'SEKTÖR (U S D)'!B9*1.5747</f>
        <v>1727816.963788218</v>
      </c>
      <c r="C9" s="61">
        <f>'SEKTÖR (U S D)'!C9*1.7793</f>
        <v>2126869.842879144</v>
      </c>
      <c r="D9" s="62">
        <f t="shared" si="0"/>
        <v>23.095784302059823</v>
      </c>
      <c r="E9" s="62">
        <f t="shared" si="1"/>
        <v>9.480673684804795</v>
      </c>
      <c r="F9" s="61">
        <f>'SEKTÖR (U S D)'!F9*1.5752</f>
        <v>4935604.2179664</v>
      </c>
      <c r="G9" s="61">
        <f>'SEKTÖR (U S D)'!G9*1.7904</f>
        <v>6151432.6119349925</v>
      </c>
      <c r="H9" s="62">
        <f t="shared" si="2"/>
        <v>24.63383083965241</v>
      </c>
      <c r="I9" s="62">
        <f t="shared" si="3"/>
        <v>9.88861129532344</v>
      </c>
      <c r="J9" s="61">
        <f>'SEKTÖR (U S D)'!J9*1.5187</f>
        <v>17742834.171666</v>
      </c>
      <c r="K9" s="61">
        <f>'SEKTÖR (U S D)'!K9*1.7263</f>
        <v>23084160.137564797</v>
      </c>
      <c r="L9" s="62">
        <f t="shared" si="4"/>
        <v>30.104130570236077</v>
      </c>
      <c r="M9" s="63">
        <f t="shared" si="5"/>
        <v>9.669454521637286</v>
      </c>
    </row>
    <row r="10" spans="1:13" ht="14.25">
      <c r="A10" s="44" t="s">
        <v>3</v>
      </c>
      <c r="B10" s="4">
        <f>'SEKTÖR (U S D)'!B10*1.5747</f>
        <v>691094.818702164</v>
      </c>
      <c r="C10" s="4">
        <f>'SEKTÖR (U S D)'!C10*1.7793</f>
        <v>953179.334063604</v>
      </c>
      <c r="D10" s="34">
        <f t="shared" si="0"/>
        <v>37.92309076395907</v>
      </c>
      <c r="E10" s="34">
        <f t="shared" si="1"/>
        <v>4.248864715258493</v>
      </c>
      <c r="F10" s="4">
        <f>'SEKTÖR (U S D)'!F10*1.5752</f>
        <v>1903289.1323402878</v>
      </c>
      <c r="G10" s="4">
        <f>'SEKTÖR (U S D)'!G10*1.7904</f>
        <v>2701594.1735164793</v>
      </c>
      <c r="H10" s="34">
        <f t="shared" si="2"/>
        <v>41.94344556544565</v>
      </c>
      <c r="I10" s="34">
        <f t="shared" si="3"/>
        <v>4.342893167322138</v>
      </c>
      <c r="J10" s="4">
        <f>'SEKTÖR (U S D)'!J10*1.5187</f>
        <v>6570956.1812211</v>
      </c>
      <c r="K10" s="4">
        <f>'SEKTÖR (U S D)'!K10*1.7263</f>
        <v>9942489.245371666</v>
      </c>
      <c r="L10" s="34">
        <f t="shared" si="4"/>
        <v>51.30962634914459</v>
      </c>
      <c r="M10" s="45">
        <f t="shared" si="5"/>
        <v>4.164693322913806</v>
      </c>
    </row>
    <row r="11" spans="1:13" ht="14.25">
      <c r="A11" s="44" t="s">
        <v>4</v>
      </c>
      <c r="B11" s="4">
        <f>'SEKTÖR (U S D)'!B11*1.5747</f>
        <v>341032.51980438</v>
      </c>
      <c r="C11" s="4">
        <f>'SEKTÖR (U S D)'!C11*1.7793</f>
        <v>346182.091740477</v>
      </c>
      <c r="D11" s="34">
        <f t="shared" si="0"/>
        <v>1.5099943955640496</v>
      </c>
      <c r="E11" s="34">
        <f t="shared" si="1"/>
        <v>1.5431313102224078</v>
      </c>
      <c r="F11" s="4">
        <f>'SEKTÖR (U S D)'!F11*1.5752</f>
        <v>1102436.74745468</v>
      </c>
      <c r="G11" s="4">
        <f>'SEKTÖR (U S D)'!G11*1.7904</f>
        <v>1019707.9018908959</v>
      </c>
      <c r="H11" s="34">
        <f t="shared" si="2"/>
        <v>-7.504180693793955</v>
      </c>
      <c r="I11" s="34">
        <f t="shared" si="3"/>
        <v>1.6392108493564423</v>
      </c>
      <c r="J11" s="4">
        <f>'SEKTÖR (U S D)'!J11*1.5187</f>
        <v>3537475.072668599</v>
      </c>
      <c r="K11" s="4">
        <f>'SEKTÖR (U S D)'!K11*1.7263</f>
        <v>3810181.253932363</v>
      </c>
      <c r="L11" s="34">
        <f t="shared" si="4"/>
        <v>7.709062980281016</v>
      </c>
      <c r="M11" s="45">
        <f t="shared" si="5"/>
        <v>1.596002372819291</v>
      </c>
    </row>
    <row r="12" spans="1:13" ht="14.25">
      <c r="A12" s="44" t="s">
        <v>5</v>
      </c>
      <c r="B12" s="4">
        <f>'SEKTÖR (U S D)'!B12*1.5747</f>
        <v>149061.983312349</v>
      </c>
      <c r="C12" s="4">
        <f>'SEKTÖR (U S D)'!C12*1.7793</f>
        <v>183731.145665868</v>
      </c>
      <c r="D12" s="34">
        <f t="shared" si="0"/>
        <v>23.258218885275518</v>
      </c>
      <c r="E12" s="34">
        <f t="shared" si="1"/>
        <v>0.8189946571603216</v>
      </c>
      <c r="F12" s="4">
        <f>'SEKTÖR (U S D)'!F12*1.5752</f>
        <v>416170.826988752</v>
      </c>
      <c r="G12" s="4">
        <f>'SEKTÖR (U S D)'!G12*1.7904</f>
        <v>517037.22573374404</v>
      </c>
      <c r="H12" s="34">
        <f t="shared" si="2"/>
        <v>24.236777833473223</v>
      </c>
      <c r="I12" s="34">
        <f t="shared" si="3"/>
        <v>0.8311527530308296</v>
      </c>
      <c r="J12" s="4">
        <f>'SEKTÖR (U S D)'!J12*1.5187</f>
        <v>1731223.2984240998</v>
      </c>
      <c r="K12" s="4">
        <f>'SEKTÖR (U S D)'!K12*1.7263</f>
        <v>2121709.6561823464</v>
      </c>
      <c r="L12" s="34">
        <f t="shared" si="4"/>
        <v>22.555516559515983</v>
      </c>
      <c r="M12" s="45">
        <f t="shared" si="5"/>
        <v>0.8887382043061038</v>
      </c>
    </row>
    <row r="13" spans="1:13" ht="14.25">
      <c r="A13" s="44" t="s">
        <v>6</v>
      </c>
      <c r="B13" s="4">
        <f>'SEKTÖR (U S D)'!B13*1.5747</f>
        <v>177123.676048713</v>
      </c>
      <c r="C13" s="4">
        <f>'SEKTÖR (U S D)'!C13*1.7793</f>
        <v>190422.544087404</v>
      </c>
      <c r="D13" s="34">
        <f t="shared" si="0"/>
        <v>7.508238500556814</v>
      </c>
      <c r="E13" s="34">
        <f t="shared" si="1"/>
        <v>0.8488220418223389</v>
      </c>
      <c r="F13" s="4">
        <f>'SEKTÖR (U S D)'!F13*1.5752</f>
        <v>493757.757040152</v>
      </c>
      <c r="G13" s="4">
        <f>'SEKTÖR (U S D)'!G13*1.7904</f>
        <v>557457.0142889759</v>
      </c>
      <c r="H13" s="34">
        <f t="shared" si="2"/>
        <v>12.900912712879952</v>
      </c>
      <c r="I13" s="34">
        <f t="shared" si="3"/>
        <v>0.8961287680303863</v>
      </c>
      <c r="J13" s="4">
        <f>'SEKTÖR (U S D)'!J13*1.5187</f>
        <v>1990893.0907929</v>
      </c>
      <c r="K13" s="4">
        <f>'SEKTÖR (U S D)'!K13*1.7263</f>
        <v>2365200.880729146</v>
      </c>
      <c r="L13" s="34">
        <f t="shared" si="4"/>
        <v>18.80099899222478</v>
      </c>
      <c r="M13" s="45">
        <f t="shared" si="5"/>
        <v>0.9907314025919576</v>
      </c>
    </row>
    <row r="14" spans="1:13" ht="14.25">
      <c r="A14" s="44" t="s">
        <v>7</v>
      </c>
      <c r="B14" s="4">
        <f>'SEKTÖR (U S D)'!B14*1.5747</f>
        <v>205028.108645346</v>
      </c>
      <c r="C14" s="4">
        <f>'SEKTÖR (U S D)'!C14*1.7793</f>
        <v>245588.56080474603</v>
      </c>
      <c r="D14" s="34">
        <f t="shared" si="0"/>
        <v>19.782873883678455</v>
      </c>
      <c r="E14" s="34">
        <f t="shared" si="1"/>
        <v>1.0947284872678231</v>
      </c>
      <c r="F14" s="4">
        <f>'SEKTÖR (U S D)'!F14*1.5752</f>
        <v>597336.502229192</v>
      </c>
      <c r="G14" s="4">
        <f>'SEKTÖR (U S D)'!G14*1.7904</f>
        <v>722920.184370624</v>
      </c>
      <c r="H14" s="34">
        <f t="shared" si="2"/>
        <v>21.0239423964161</v>
      </c>
      <c r="I14" s="34">
        <f t="shared" si="3"/>
        <v>1.162115746324655</v>
      </c>
      <c r="J14" s="4">
        <f>'SEKTÖR (U S D)'!J14*1.5187</f>
        <v>2468377.3506102</v>
      </c>
      <c r="K14" s="4">
        <f>'SEKTÖR (U S D)'!K14*1.7263</f>
        <v>3084262.087559977</v>
      </c>
      <c r="L14" s="34">
        <f t="shared" si="4"/>
        <v>24.950996118868385</v>
      </c>
      <c r="M14" s="45">
        <f t="shared" si="5"/>
        <v>1.2919305623746806</v>
      </c>
    </row>
    <row r="15" spans="1:13" ht="14.25">
      <c r="A15" s="44" t="s">
        <v>8</v>
      </c>
      <c r="B15" s="4">
        <f>'SEKTÖR (U S D)'!B15*1.5747</f>
        <v>28798.170777356998</v>
      </c>
      <c r="C15" s="4">
        <f>'SEKTÖR (U S D)'!C15*1.7793</f>
        <v>34693.14921723</v>
      </c>
      <c r="D15" s="34">
        <f t="shared" si="0"/>
        <v>20.469975282277364</v>
      </c>
      <c r="E15" s="34">
        <f t="shared" si="1"/>
        <v>0.15464718159788615</v>
      </c>
      <c r="F15" s="4">
        <f>'SEKTÖR (U S D)'!F15*1.5752</f>
        <v>72679.614396576</v>
      </c>
      <c r="G15" s="4">
        <f>'SEKTÖR (U S D)'!G15*1.7904</f>
        <v>90140.501130192</v>
      </c>
      <c r="H15" s="34">
        <f t="shared" si="2"/>
        <v>24.024462538203288</v>
      </c>
      <c r="I15" s="34">
        <f t="shared" si="3"/>
        <v>0.1449035426174887</v>
      </c>
      <c r="J15" s="4">
        <f>'SEKTÖR (U S D)'!J15*1.5187</f>
        <v>258389.49485740002</v>
      </c>
      <c r="K15" s="4">
        <f>'SEKTÖR (U S D)'!K15*1.7263</f>
        <v>320008.217803535</v>
      </c>
      <c r="L15" s="34">
        <f t="shared" si="4"/>
        <v>23.847224508930257</v>
      </c>
      <c r="M15" s="45">
        <f t="shared" si="5"/>
        <v>0.13404450888235375</v>
      </c>
    </row>
    <row r="16" spans="1:13" ht="14.25">
      <c r="A16" s="44" t="s">
        <v>144</v>
      </c>
      <c r="B16" s="4">
        <f>'SEKTÖR (U S D)'!B16*1.5747</f>
        <v>117074.38292088298</v>
      </c>
      <c r="C16" s="4">
        <f>'SEKTÖR (U S D)'!C16*1.7793</f>
        <v>154497.03914610902</v>
      </c>
      <c r="D16" s="34">
        <f t="shared" si="0"/>
        <v>31.96485455790587</v>
      </c>
      <c r="E16" s="34">
        <f t="shared" si="1"/>
        <v>0.6886815468829812</v>
      </c>
      <c r="F16" s="4">
        <f>'SEKTÖR (U S D)'!F16*1.5752</f>
        <v>311472.535776688</v>
      </c>
      <c r="G16" s="4">
        <f>'SEKTÖR (U S D)'!G16*1.7904</f>
        <v>503233.9877576161</v>
      </c>
      <c r="H16" s="34">
        <f t="shared" si="2"/>
        <v>61.5660868791374</v>
      </c>
      <c r="I16" s="34">
        <f t="shared" si="3"/>
        <v>0.8089636365154428</v>
      </c>
      <c r="J16" s="4">
        <f>'SEKTÖR (U S D)'!J16*1.5187</f>
        <v>1092133.3560649</v>
      </c>
      <c r="K16" s="4">
        <f>'SEKTÖR (U S D)'!K16*1.7263</f>
        <v>1312781.680597923</v>
      </c>
      <c r="L16" s="34">
        <f t="shared" si="4"/>
        <v>20.203423263991116</v>
      </c>
      <c r="M16" s="45">
        <f t="shared" si="5"/>
        <v>0.5498958022182256</v>
      </c>
    </row>
    <row r="17" spans="1:13" ht="14.25">
      <c r="A17" s="81" t="s">
        <v>148</v>
      </c>
      <c r="B17" s="4">
        <f>'SEKTÖR (U S D)'!B17*1.5747</f>
        <v>18603.303577026003</v>
      </c>
      <c r="C17" s="4">
        <f>'SEKTÖR (U S D)'!C17*1.7793</f>
        <v>18575.978153706</v>
      </c>
      <c r="D17" s="34">
        <f t="shared" si="0"/>
        <v>-0.14688478961203216</v>
      </c>
      <c r="E17" s="34">
        <f t="shared" si="1"/>
        <v>0.0828037445925442</v>
      </c>
      <c r="F17" s="4">
        <f>'SEKTÖR (U S D)'!F17*1.5752</f>
        <v>38461.101740072</v>
      </c>
      <c r="G17" s="4">
        <f>'SEKTÖR (U S D)'!G17*1.7904</f>
        <v>39341.621456064</v>
      </c>
      <c r="H17" s="34">
        <f t="shared" si="2"/>
        <v>2.2893772569042135</v>
      </c>
      <c r="I17" s="34">
        <f t="shared" si="3"/>
        <v>0.06324282924793335</v>
      </c>
      <c r="J17" s="4">
        <f>'SEKTÖR (U S D)'!J17*1.5187</f>
        <v>93386.32702679999</v>
      </c>
      <c r="K17" s="4">
        <f>'SEKTÖR (U S D)'!K17*1.7263</f>
        <v>127528.831330041</v>
      </c>
      <c r="L17" s="34">
        <f t="shared" si="4"/>
        <v>36.56049594224087</v>
      </c>
      <c r="M17" s="45">
        <f t="shared" si="5"/>
        <v>0.053419064301876304</v>
      </c>
    </row>
    <row r="18" spans="1:13" s="64" customFormat="1" ht="15.75">
      <c r="A18" s="42" t="s">
        <v>76</v>
      </c>
      <c r="B18" s="3">
        <f>'SEKTÖR (U S D)'!B18*1.5747</f>
        <v>163882.652746881</v>
      </c>
      <c r="C18" s="3">
        <f>'SEKTÖR (U S D)'!C18*1.7793</f>
        <v>263011.891070277</v>
      </c>
      <c r="D18" s="33">
        <f t="shared" si="0"/>
        <v>60.48793857181606</v>
      </c>
      <c r="E18" s="33">
        <f t="shared" si="1"/>
        <v>1.172394221869839</v>
      </c>
      <c r="F18" s="3">
        <f>'SEKTÖR (U S D)'!F18*1.5752</f>
        <v>480119.37309626397</v>
      </c>
      <c r="G18" s="3">
        <f>'SEKTÖR (U S D)'!G18*1.7904</f>
        <v>729223.613065344</v>
      </c>
      <c r="H18" s="33">
        <f t="shared" si="2"/>
        <v>51.883813469683645</v>
      </c>
      <c r="I18" s="33">
        <f t="shared" si="3"/>
        <v>1.172248695853995</v>
      </c>
      <c r="J18" s="3">
        <f>'SEKTÖR (U S D)'!J18*1.5187</f>
        <v>1570079.3386497</v>
      </c>
      <c r="K18" s="3">
        <f>'SEKTÖR (U S D)'!K18*1.7263</f>
        <v>2629857.639148449</v>
      </c>
      <c r="L18" s="33">
        <f t="shared" si="4"/>
        <v>67.49839160422172</v>
      </c>
      <c r="M18" s="43">
        <f t="shared" si="5"/>
        <v>1.1015903844275152</v>
      </c>
    </row>
    <row r="19" spans="1:13" ht="14.25">
      <c r="A19" s="44" t="s">
        <v>110</v>
      </c>
      <c r="B19" s="4">
        <f>'SEKTÖR (U S D)'!B19*1.5747</f>
        <v>163882.652746881</v>
      </c>
      <c r="C19" s="4">
        <f>'SEKTÖR (U S D)'!C19*1.7793</f>
        <v>263011.891070277</v>
      </c>
      <c r="D19" s="34">
        <f t="shared" si="0"/>
        <v>60.48793857181606</v>
      </c>
      <c r="E19" s="34">
        <f t="shared" si="1"/>
        <v>1.172394221869839</v>
      </c>
      <c r="F19" s="4">
        <f>'SEKTÖR (U S D)'!F19*1.5752</f>
        <v>480119.37309626397</v>
      </c>
      <c r="G19" s="4">
        <f>'SEKTÖR (U S D)'!G19*1.7904</f>
        <v>729223.613065344</v>
      </c>
      <c r="H19" s="34">
        <f t="shared" si="2"/>
        <v>51.883813469683645</v>
      </c>
      <c r="I19" s="34">
        <f t="shared" si="3"/>
        <v>1.172248695853995</v>
      </c>
      <c r="J19" s="4">
        <f>'SEKTÖR (U S D)'!J19*1.5187</f>
        <v>1570079.3386497</v>
      </c>
      <c r="K19" s="4">
        <f>'SEKTÖR (U S D)'!K19*1.7263</f>
        <v>2629857.639148449</v>
      </c>
      <c r="L19" s="34">
        <f t="shared" si="4"/>
        <v>67.49839160422172</v>
      </c>
      <c r="M19" s="45">
        <f t="shared" si="5"/>
        <v>1.1015903844275152</v>
      </c>
    </row>
    <row r="20" spans="1:13" s="64" customFormat="1" ht="15.75">
      <c r="A20" s="42" t="s">
        <v>77</v>
      </c>
      <c r="B20" s="3">
        <f>'SEKTÖR (U S D)'!B20*1.5747</f>
        <v>434138.94713863806</v>
      </c>
      <c r="C20" s="3">
        <f>'SEKTÖR (U S D)'!C20*1.7793</f>
        <v>592017.6372138091</v>
      </c>
      <c r="D20" s="33">
        <f t="shared" si="0"/>
        <v>36.36593563321882</v>
      </c>
      <c r="E20" s="33">
        <f t="shared" si="1"/>
        <v>2.6389607492272886</v>
      </c>
      <c r="F20" s="3">
        <f>'SEKTÖR (U S D)'!F20*1.5752</f>
        <v>1227052.804568976</v>
      </c>
      <c r="G20" s="3">
        <f>'SEKTÖR (U S D)'!G20*1.7904</f>
        <v>1607027.509816368</v>
      </c>
      <c r="H20" s="33">
        <f t="shared" si="2"/>
        <v>30.966450981778653</v>
      </c>
      <c r="I20" s="33">
        <f t="shared" si="3"/>
        <v>2.5833446268489455</v>
      </c>
      <c r="J20" s="3">
        <f>'SEKTÖR (U S D)'!J20*1.5187</f>
        <v>4619139.8656139</v>
      </c>
      <c r="K20" s="3">
        <f>'SEKTÖR (U S D)'!K20*1.7263</f>
        <v>6058488.72743262</v>
      </c>
      <c r="L20" s="33">
        <f t="shared" si="4"/>
        <v>31.160538621781374</v>
      </c>
      <c r="M20" s="43">
        <f t="shared" si="5"/>
        <v>2.537769659829688</v>
      </c>
    </row>
    <row r="21" spans="1:13" ht="15" thickBot="1">
      <c r="A21" s="44" t="s">
        <v>9</v>
      </c>
      <c r="B21" s="4">
        <f>'SEKTÖR (U S D)'!B21*1.5747</f>
        <v>434138.94713863806</v>
      </c>
      <c r="C21" s="4">
        <f>'SEKTÖR (U S D)'!C21*1.7793</f>
        <v>592017.6372138091</v>
      </c>
      <c r="D21" s="34">
        <f t="shared" si="0"/>
        <v>36.36593563321882</v>
      </c>
      <c r="E21" s="34">
        <f t="shared" si="1"/>
        <v>2.6389607492272886</v>
      </c>
      <c r="F21" s="4">
        <f>'SEKTÖR (U S D)'!F21*1.5752</f>
        <v>1227052.804568976</v>
      </c>
      <c r="G21" s="4">
        <f>'SEKTÖR (U S D)'!G21*1.7904</f>
        <v>1607027.509816368</v>
      </c>
      <c r="H21" s="34">
        <f t="shared" si="2"/>
        <v>30.966450981778653</v>
      </c>
      <c r="I21" s="34">
        <f t="shared" si="3"/>
        <v>2.5833446268489455</v>
      </c>
      <c r="J21" s="4">
        <f>'SEKTÖR (U S D)'!J21*1.5187</f>
        <v>4619139.8656139</v>
      </c>
      <c r="K21" s="4">
        <f>'SEKTÖR (U S D)'!K21*1.7263</f>
        <v>6058488.72743262</v>
      </c>
      <c r="L21" s="34">
        <f t="shared" si="4"/>
        <v>31.160538621781374</v>
      </c>
      <c r="M21" s="45">
        <f t="shared" si="5"/>
        <v>2.537769659829688</v>
      </c>
    </row>
    <row r="22" spans="1:13" ht="18" thickBot="1" thickTop="1">
      <c r="A22" s="51" t="s">
        <v>10</v>
      </c>
      <c r="B22" s="58">
        <f>'SEKTÖR (U S D)'!B22*1.5747</f>
        <v>15598647.456011608</v>
      </c>
      <c r="C22" s="58">
        <f>'SEKTÖR (U S D)'!C22*1.7793</f>
        <v>18905705.611597646</v>
      </c>
      <c r="D22" s="59">
        <f t="shared" si="0"/>
        <v>21.200928894072295</v>
      </c>
      <c r="E22" s="59">
        <f t="shared" si="1"/>
        <v>84.27352820137999</v>
      </c>
      <c r="F22" s="58">
        <f>'SEKTÖR (U S D)'!F22*1.5752</f>
        <v>41494717.23254642</v>
      </c>
      <c r="G22" s="58">
        <f>'SEKTÖR (U S D)'!G22*1.7904</f>
        <v>51448955.48924692</v>
      </c>
      <c r="H22" s="59">
        <f t="shared" si="2"/>
        <v>23.98916999702527</v>
      </c>
      <c r="I22" s="59">
        <f t="shared" si="3"/>
        <v>82.70572962084762</v>
      </c>
      <c r="J22" s="58">
        <f>'SEKTÖR (U S D)'!J22*1.5187</f>
        <v>149444268.4196926</v>
      </c>
      <c r="K22" s="58">
        <f>'SEKTÖR (U S D)'!K22*1.7263</f>
        <v>196623864.71992943</v>
      </c>
      <c r="L22" s="59">
        <f t="shared" si="4"/>
        <v>31.57002727447516</v>
      </c>
      <c r="M22" s="59">
        <f t="shared" si="5"/>
        <v>82.36147672030863</v>
      </c>
    </row>
    <row r="23" spans="1:13" s="64" customFormat="1" ht="15.75">
      <c r="A23" s="42" t="s">
        <v>78</v>
      </c>
      <c r="B23" s="3">
        <f>'SEKTÖR (U S D)'!B23*1.5747</f>
        <v>1522147.615839711</v>
      </c>
      <c r="C23" s="3">
        <f>'SEKTÖR (U S D)'!C23*1.7793</f>
        <v>1863079.8675486392</v>
      </c>
      <c r="D23" s="33">
        <f t="shared" si="0"/>
        <v>22.398107000998646</v>
      </c>
      <c r="E23" s="33">
        <f t="shared" si="1"/>
        <v>8.304811096972085</v>
      </c>
      <c r="F23" s="3">
        <f>'SEKTÖR (U S D)'!F23*1.5752</f>
        <v>4093006.481067768</v>
      </c>
      <c r="G23" s="3">
        <f>'SEKTÖR (U S D)'!G23*1.7904</f>
        <v>4931368.776848064</v>
      </c>
      <c r="H23" s="33">
        <f t="shared" si="2"/>
        <v>20.482799127197747</v>
      </c>
      <c r="I23" s="33">
        <f t="shared" si="3"/>
        <v>7.9273223108276545</v>
      </c>
      <c r="J23" s="3">
        <f>'SEKTÖR (U S D)'!J23*1.5187</f>
        <v>14766736.677891301</v>
      </c>
      <c r="K23" s="3">
        <f>'SEKTÖR (U S D)'!K23*1.7263</f>
        <v>19348723.032215938</v>
      </c>
      <c r="L23" s="33">
        <f t="shared" si="4"/>
        <v>31.02910584966798</v>
      </c>
      <c r="M23" s="43">
        <f t="shared" si="5"/>
        <v>8.104760853192756</v>
      </c>
    </row>
    <row r="24" spans="1:13" ht="14.25">
      <c r="A24" s="44" t="s">
        <v>11</v>
      </c>
      <c r="B24" s="4">
        <f>'SEKTÖR (U S D)'!B24*1.5747</f>
        <v>1154264.593645842</v>
      </c>
      <c r="C24" s="4">
        <f>'SEKTÖR (U S D)'!C24*1.7793</f>
        <v>1294357.8140334992</v>
      </c>
      <c r="D24" s="34">
        <f t="shared" si="0"/>
        <v>12.137010972948666</v>
      </c>
      <c r="E24" s="34">
        <f t="shared" si="1"/>
        <v>5.7696920699280225</v>
      </c>
      <c r="F24" s="4">
        <f>'SEKTÖR (U S D)'!F24*1.5752</f>
        <v>3099126.041099528</v>
      </c>
      <c r="G24" s="4">
        <f>'SEKTÖR (U S D)'!G24*1.7904</f>
        <v>3500936.4096585116</v>
      </c>
      <c r="H24" s="34">
        <f t="shared" si="2"/>
        <v>12.965279992821038</v>
      </c>
      <c r="I24" s="34">
        <f t="shared" si="3"/>
        <v>5.627859639978788</v>
      </c>
      <c r="J24" s="4">
        <f>'SEKTÖR (U S D)'!J24*1.5187</f>
        <v>10610468.193849199</v>
      </c>
      <c r="K24" s="4">
        <f>'SEKTÖR (U S D)'!K24*1.7263</f>
        <v>13701866.070651565</v>
      </c>
      <c r="L24" s="34">
        <f t="shared" si="4"/>
        <v>29.13535784023578</v>
      </c>
      <c r="M24" s="45">
        <f t="shared" si="5"/>
        <v>5.739414821340211</v>
      </c>
    </row>
    <row r="25" spans="1:13" ht="14.25">
      <c r="A25" s="44" t="s">
        <v>12</v>
      </c>
      <c r="B25" s="4">
        <f>'SEKTÖR (U S D)'!B25*1.5747</f>
        <v>176885.535647931</v>
      </c>
      <c r="C25" s="4">
        <f>'SEKTÖR (U S D)'!C25*1.7793</f>
        <v>268733.231359029</v>
      </c>
      <c r="D25" s="34">
        <f t="shared" si="0"/>
        <v>51.92493290910433</v>
      </c>
      <c r="E25" s="34">
        <f t="shared" si="1"/>
        <v>1.1978975033701105</v>
      </c>
      <c r="F25" s="4">
        <f>'SEKTÖR (U S D)'!F25*1.5752</f>
        <v>477738.35351395997</v>
      </c>
      <c r="G25" s="4">
        <f>'SEKTÖR (U S D)'!G25*1.7904</f>
        <v>619084.141333488</v>
      </c>
      <c r="H25" s="34">
        <f t="shared" si="2"/>
        <v>29.58644345380108</v>
      </c>
      <c r="I25" s="34">
        <f t="shared" si="3"/>
        <v>0.9951962118333676</v>
      </c>
      <c r="J25" s="4">
        <f>'SEKTÖR (U S D)'!J25*1.5187</f>
        <v>2101608.1660134005</v>
      </c>
      <c r="K25" s="4">
        <f>'SEKTÖR (U S D)'!K25*1.7263</f>
        <v>2618515.552640415</v>
      </c>
      <c r="L25" s="34">
        <f t="shared" si="4"/>
        <v>24.59580215695252</v>
      </c>
      <c r="M25" s="45">
        <f t="shared" si="5"/>
        <v>1.0968394301360727</v>
      </c>
    </row>
    <row r="26" spans="1:13" ht="14.25">
      <c r="A26" s="44" t="s">
        <v>13</v>
      </c>
      <c r="B26" s="4">
        <f>'SEKTÖR (U S D)'!B26*1.5747</f>
        <v>190997.486545938</v>
      </c>
      <c r="C26" s="4">
        <f>'SEKTÖR (U S D)'!C26*1.7793</f>
        <v>299988.822156111</v>
      </c>
      <c r="D26" s="34">
        <f t="shared" si="0"/>
        <v>57.064277431713116</v>
      </c>
      <c r="E26" s="34">
        <f t="shared" si="1"/>
        <v>1.3372215236739518</v>
      </c>
      <c r="F26" s="4">
        <f>'SEKTÖR (U S D)'!F26*1.5752</f>
        <v>516142.08645428</v>
      </c>
      <c r="G26" s="4">
        <f>'SEKTÖR (U S D)'!G26*1.7904</f>
        <v>811348.2258560639</v>
      </c>
      <c r="H26" s="34">
        <f t="shared" si="2"/>
        <v>57.194742910764994</v>
      </c>
      <c r="I26" s="34">
        <f t="shared" si="3"/>
        <v>1.3042664590154975</v>
      </c>
      <c r="J26" s="4">
        <f>'SEKTÖR (U S D)'!J26*1.5187</f>
        <v>2054660.3180286998</v>
      </c>
      <c r="K26" s="4">
        <f>'SEKTÖR (U S D)'!K26*1.7263</f>
        <v>3028341.4089239608</v>
      </c>
      <c r="L26" s="34">
        <f t="shared" si="4"/>
        <v>47.38890814952023</v>
      </c>
      <c r="M26" s="45">
        <f t="shared" si="5"/>
        <v>1.2685066017164741</v>
      </c>
    </row>
    <row r="27" spans="1:13" s="64" customFormat="1" ht="15.75">
      <c r="A27" s="42" t="s">
        <v>79</v>
      </c>
      <c r="B27" s="3">
        <f>'SEKTÖR (U S D)'!B27*1.5747</f>
        <v>2041928.7589840682</v>
      </c>
      <c r="C27" s="3">
        <f>'SEKTÖR (U S D)'!C27*1.7793</f>
        <v>2935968.668182512</v>
      </c>
      <c r="D27" s="33">
        <f t="shared" si="0"/>
        <v>43.78408919825685</v>
      </c>
      <c r="E27" s="33">
        <f t="shared" si="1"/>
        <v>13.087289278674962</v>
      </c>
      <c r="F27" s="3">
        <f>'SEKTÖR (U S D)'!F27*1.5752</f>
        <v>5704544.651853784</v>
      </c>
      <c r="G27" s="3">
        <f>'SEKTÖR (U S D)'!G27*1.7904</f>
        <v>7795461.56640432</v>
      </c>
      <c r="H27" s="33">
        <f t="shared" si="2"/>
        <v>36.65352875923338</v>
      </c>
      <c r="I27" s="33">
        <f t="shared" si="3"/>
        <v>12.531436847449633</v>
      </c>
      <c r="J27" s="3">
        <f>'SEKTÖR (U S D)'!J27*1.5187</f>
        <v>20101642.496043198</v>
      </c>
      <c r="K27" s="3">
        <f>'SEKTÖR (U S D)'!K27*1.7263</f>
        <v>28486733.34905178</v>
      </c>
      <c r="L27" s="33">
        <f t="shared" si="4"/>
        <v>41.71346124904521</v>
      </c>
      <c r="M27" s="43">
        <f t="shared" si="5"/>
        <v>11.93247538343071</v>
      </c>
    </row>
    <row r="28" spans="1:13" ht="14.25">
      <c r="A28" s="44" t="s">
        <v>14</v>
      </c>
      <c r="B28" s="4">
        <f>'SEKTÖR (U S D)'!B28*1.5747</f>
        <v>2041928.7589840682</v>
      </c>
      <c r="C28" s="4">
        <f>'SEKTÖR (U S D)'!C28*1.7793</f>
        <v>2935968.668182512</v>
      </c>
      <c r="D28" s="34">
        <f t="shared" si="0"/>
        <v>43.78408919825685</v>
      </c>
      <c r="E28" s="34">
        <f t="shared" si="1"/>
        <v>13.087289278674962</v>
      </c>
      <c r="F28" s="4">
        <f>'SEKTÖR (U S D)'!F28*1.5752</f>
        <v>5704544.651853784</v>
      </c>
      <c r="G28" s="4">
        <f>'SEKTÖR (U S D)'!G28*1.7904</f>
        <v>7795461.56640432</v>
      </c>
      <c r="H28" s="34">
        <f t="shared" si="2"/>
        <v>36.65352875923338</v>
      </c>
      <c r="I28" s="34">
        <f t="shared" si="3"/>
        <v>12.531436847449633</v>
      </c>
      <c r="J28" s="4">
        <f>'SEKTÖR (U S D)'!J28*1.5187</f>
        <v>20101642.496043198</v>
      </c>
      <c r="K28" s="4">
        <f>'SEKTÖR (U S D)'!K28*1.7263</f>
        <v>28486733.34905178</v>
      </c>
      <c r="L28" s="34">
        <f t="shared" si="4"/>
        <v>41.71346124904521</v>
      </c>
      <c r="M28" s="45">
        <f t="shared" si="5"/>
        <v>11.93247538343071</v>
      </c>
    </row>
    <row r="29" spans="1:13" s="64" customFormat="1" ht="15.75">
      <c r="A29" s="42" t="s">
        <v>80</v>
      </c>
      <c r="B29" s="3">
        <f>'SEKTÖR (U S D)'!B29*1.5747</f>
        <v>12034571.081187828</v>
      </c>
      <c r="C29" s="3">
        <f>'SEKTÖR (U S D)'!C29*1.7793</f>
        <v>14106657.075866496</v>
      </c>
      <c r="D29" s="33">
        <f t="shared" si="0"/>
        <v>17.217780182608312</v>
      </c>
      <c r="E29" s="33">
        <f t="shared" si="1"/>
        <v>62.88142782573295</v>
      </c>
      <c r="F29" s="3">
        <f>'SEKTÖR (U S D)'!F29*1.5752</f>
        <v>31697166.099624872</v>
      </c>
      <c r="G29" s="3">
        <f>'SEKTÖR (U S D)'!G29*1.7904</f>
        <v>38722125.145994544</v>
      </c>
      <c r="H29" s="33">
        <f t="shared" si="2"/>
        <v>22.16273538236849</v>
      </c>
      <c r="I29" s="33">
        <f t="shared" si="3"/>
        <v>62.24697046257035</v>
      </c>
      <c r="J29" s="3">
        <f>'SEKTÖR (U S D)'!J29*1.5187</f>
        <v>114575889.24272071</v>
      </c>
      <c r="K29" s="3">
        <f>'SEKTÖR (U S D)'!K29*1.7263</f>
        <v>148788408.3421143</v>
      </c>
      <c r="L29" s="33">
        <f t="shared" si="4"/>
        <v>29.86013839867902</v>
      </c>
      <c r="M29" s="43">
        <f t="shared" si="5"/>
        <v>62.32424048513138</v>
      </c>
    </row>
    <row r="30" spans="1:13" ht="14.25">
      <c r="A30" s="44" t="s">
        <v>15</v>
      </c>
      <c r="B30" s="4">
        <f>'SEKTÖR (U S D)'!B30*1.5747</f>
        <v>2226972.675482892</v>
      </c>
      <c r="C30" s="4">
        <f>'SEKTÖR (U S D)'!C30*1.7793</f>
        <v>2650558.73368383</v>
      </c>
      <c r="D30" s="34">
        <f t="shared" si="0"/>
        <v>19.020711967608165</v>
      </c>
      <c r="E30" s="34">
        <f t="shared" si="1"/>
        <v>11.815054184250677</v>
      </c>
      <c r="F30" s="4">
        <f>'SEKTÖR (U S D)'!F30*1.5752</f>
        <v>6302687.580133032</v>
      </c>
      <c r="G30" s="4">
        <f>'SEKTÖR (U S D)'!G30*1.7904</f>
        <v>7244318.449457904</v>
      </c>
      <c r="H30" s="34">
        <f t="shared" si="2"/>
        <v>14.940148267748931</v>
      </c>
      <c r="I30" s="34">
        <f t="shared" si="3"/>
        <v>11.645457857612056</v>
      </c>
      <c r="J30" s="4">
        <f>'SEKTÖR (U S D)'!J30*1.5187</f>
        <v>22917144.071162898</v>
      </c>
      <c r="K30" s="4">
        <f>'SEKTÖR (U S D)'!K30*1.7263</f>
        <v>27983282.16779157</v>
      </c>
      <c r="L30" s="34">
        <f t="shared" si="4"/>
        <v>22.1063238983757</v>
      </c>
      <c r="M30" s="45">
        <f t="shared" si="5"/>
        <v>11.721590591779211</v>
      </c>
    </row>
    <row r="31" spans="1:13" ht="14.25">
      <c r="A31" s="44" t="s">
        <v>121</v>
      </c>
      <c r="B31" s="4">
        <f>'SEKTÖR (U S D)'!B31*1.5747</f>
        <v>3044369.116131012</v>
      </c>
      <c r="C31" s="4">
        <f>'SEKTÖR (U S D)'!C31*1.7793</f>
        <v>3410041.360316112</v>
      </c>
      <c r="D31" s="34">
        <f t="shared" si="0"/>
        <v>12.011429305583716</v>
      </c>
      <c r="E31" s="34">
        <f t="shared" si="1"/>
        <v>15.200502041573207</v>
      </c>
      <c r="F31" s="4">
        <f>'SEKTÖR (U S D)'!F31*1.5752</f>
        <v>7891964.347088535</v>
      </c>
      <c r="G31" s="4">
        <f>'SEKTÖR (U S D)'!G31*1.7904</f>
        <v>9254565.317390496</v>
      </c>
      <c r="H31" s="34">
        <f t="shared" si="2"/>
        <v>17.26567569713673</v>
      </c>
      <c r="I31" s="34">
        <f t="shared" si="3"/>
        <v>14.876989622433554</v>
      </c>
      <c r="J31" s="4">
        <f>'SEKTÖR (U S D)'!J31*1.5187</f>
        <v>27232197.0641781</v>
      </c>
      <c r="K31" s="4">
        <f>'SEKTÖR (U S D)'!K31*1.7263</f>
        <v>35371969.454371735</v>
      </c>
      <c r="L31" s="34">
        <f t="shared" si="4"/>
        <v>29.890252229780202</v>
      </c>
      <c r="M31" s="45">
        <f t="shared" si="5"/>
        <v>14.816551606883458</v>
      </c>
    </row>
    <row r="32" spans="1:13" ht="14.25">
      <c r="A32" s="44" t="s">
        <v>122</v>
      </c>
      <c r="B32" s="4">
        <f>'SEKTÖR (U S D)'!B32*1.5747</f>
        <v>262139.90194005</v>
      </c>
      <c r="C32" s="4">
        <f>'SEKTÖR (U S D)'!C32*1.7793</f>
        <v>167641.366765707</v>
      </c>
      <c r="D32" s="34">
        <f t="shared" si="0"/>
        <v>-36.04889392075622</v>
      </c>
      <c r="E32" s="34">
        <f t="shared" si="1"/>
        <v>0.7472733226725525</v>
      </c>
      <c r="F32" s="4">
        <f>'SEKTÖR (U S D)'!F32*1.5752</f>
        <v>490070.54496294394</v>
      </c>
      <c r="G32" s="4">
        <f>'SEKTÖR (U S D)'!G32*1.7904</f>
        <v>434333.852392752</v>
      </c>
      <c r="H32" s="34">
        <f t="shared" si="2"/>
        <v>-11.373197826938647</v>
      </c>
      <c r="I32" s="34">
        <f t="shared" si="3"/>
        <v>0.6982046150321543</v>
      </c>
      <c r="J32" s="4">
        <f>'SEKTÖR (U S D)'!J32*1.5187</f>
        <v>1863284.7561223998</v>
      </c>
      <c r="K32" s="4">
        <f>'SEKTÖR (U S D)'!K32*1.7263</f>
        <v>2179325.7748926203</v>
      </c>
      <c r="L32" s="34">
        <f t="shared" si="4"/>
        <v>16.961498650797722</v>
      </c>
      <c r="M32" s="45">
        <f t="shared" si="5"/>
        <v>0.9128723480766477</v>
      </c>
    </row>
    <row r="33" spans="1:13" ht="14.25">
      <c r="A33" s="44" t="s">
        <v>32</v>
      </c>
      <c r="B33" s="4">
        <f>'SEKTÖR (U S D)'!B33*1.5747</f>
        <v>1455630.229738305</v>
      </c>
      <c r="C33" s="4">
        <f>'SEKTÖR (U S D)'!C33*1.7793</f>
        <v>2025448.064074008</v>
      </c>
      <c r="D33" s="34">
        <f t="shared" si="0"/>
        <v>39.14578185410078</v>
      </c>
      <c r="E33" s="34">
        <f t="shared" si="1"/>
        <v>9.028578888029504</v>
      </c>
      <c r="F33" s="4">
        <f>'SEKTÖR (U S D)'!F33*1.5752</f>
        <v>3814243.0632192483</v>
      </c>
      <c r="G33" s="4">
        <f>'SEKTÖR (U S D)'!G33*1.7904</f>
        <v>5224605.513963744</v>
      </c>
      <c r="H33" s="34">
        <f t="shared" si="2"/>
        <v>36.976208054086094</v>
      </c>
      <c r="I33" s="34">
        <f t="shared" si="3"/>
        <v>8.398709107005816</v>
      </c>
      <c r="J33" s="4">
        <f>'SEKTÖR (U S D)'!J33*1.5187</f>
        <v>15277257.8262886</v>
      </c>
      <c r="K33" s="4">
        <f>'SEKTÖR (U S D)'!K33*1.7263</f>
        <v>20188332.723467506</v>
      </c>
      <c r="L33" s="34">
        <f t="shared" si="4"/>
        <v>32.14631155028418</v>
      </c>
      <c r="M33" s="45">
        <f t="shared" si="5"/>
        <v>8.45645516119886</v>
      </c>
    </row>
    <row r="34" spans="1:13" ht="14.25">
      <c r="A34" s="44" t="s">
        <v>31</v>
      </c>
      <c r="B34" s="4">
        <f>'SEKTÖR (U S D)'!B34*1.5747</f>
        <v>673324.61671089</v>
      </c>
      <c r="C34" s="4">
        <f>'SEKTÖR (U S D)'!C34*1.7793</f>
        <v>830773.4701538791</v>
      </c>
      <c r="D34" s="34">
        <f t="shared" si="0"/>
        <v>23.383795800027027</v>
      </c>
      <c r="E34" s="34">
        <f t="shared" si="1"/>
        <v>3.70323186578249</v>
      </c>
      <c r="F34" s="4">
        <f>'SEKTÖR (U S D)'!F34*1.5752</f>
        <v>1730419.201037648</v>
      </c>
      <c r="G34" s="4">
        <f>'SEKTÖR (U S D)'!G34*1.7904</f>
        <v>2328494.1906396956</v>
      </c>
      <c r="H34" s="34">
        <f t="shared" si="2"/>
        <v>34.562433729550115</v>
      </c>
      <c r="I34" s="34">
        <f t="shared" si="3"/>
        <v>3.7431238228929873</v>
      </c>
      <c r="J34" s="4">
        <f>'SEKTÖR (U S D)'!J34*1.5187</f>
        <v>6368897.1920379</v>
      </c>
      <c r="K34" s="4">
        <f>'SEKTÖR (U S D)'!K34*1.7263</f>
        <v>9092768.589954223</v>
      </c>
      <c r="L34" s="34">
        <f t="shared" si="4"/>
        <v>42.76833674315832</v>
      </c>
      <c r="M34" s="45">
        <f t="shared" si="5"/>
        <v>3.808763751090901</v>
      </c>
    </row>
    <row r="35" spans="1:13" ht="14.25">
      <c r="A35" s="44" t="s">
        <v>16</v>
      </c>
      <c r="B35" s="4">
        <f>'SEKTÖR (U S D)'!B35*1.5747</f>
        <v>859607.441866905</v>
      </c>
      <c r="C35" s="4">
        <f>'SEKTÖR (U S D)'!C35*1.7793</f>
        <v>1031541.27241698</v>
      </c>
      <c r="D35" s="34">
        <f t="shared" si="0"/>
        <v>20.00143579221083</v>
      </c>
      <c r="E35" s="34">
        <f t="shared" si="1"/>
        <v>4.598168632150489</v>
      </c>
      <c r="F35" s="4">
        <f>'SEKTÖR (U S D)'!F35*1.5752</f>
        <v>2351867.692413976</v>
      </c>
      <c r="G35" s="4">
        <f>'SEKTÖR (U S D)'!G35*1.7904</f>
        <v>2802748.3590088324</v>
      </c>
      <c r="H35" s="34">
        <f t="shared" si="2"/>
        <v>19.171174809245706</v>
      </c>
      <c r="I35" s="34">
        <f t="shared" si="3"/>
        <v>4.5055015358651325</v>
      </c>
      <c r="J35" s="4">
        <f>'SEKTÖR (U S D)'!J35*1.5187</f>
        <v>8279212.2509241</v>
      </c>
      <c r="K35" s="4">
        <f>'SEKTÖR (U S D)'!K35*1.7263</f>
        <v>10974115.40484151</v>
      </c>
      <c r="L35" s="34">
        <f t="shared" si="4"/>
        <v>32.550236329750014</v>
      </c>
      <c r="M35" s="45">
        <f t="shared" si="5"/>
        <v>4.596819169073236</v>
      </c>
    </row>
    <row r="36" spans="1:13" ht="14.25">
      <c r="A36" s="44" t="s">
        <v>143</v>
      </c>
      <c r="B36" s="4">
        <f>'SEKTÖR (U S D)'!B36*1.5747</f>
        <v>2177342.982078543</v>
      </c>
      <c r="C36" s="4">
        <f>'SEKTÖR (U S D)'!C36*1.7793</f>
        <v>2386975.609255662</v>
      </c>
      <c r="D36" s="34">
        <f t="shared" si="0"/>
        <v>9.627910205354924</v>
      </c>
      <c r="E36" s="34">
        <f t="shared" si="1"/>
        <v>10.64011364903582</v>
      </c>
      <c r="F36" s="4">
        <f>'SEKTÖR (U S D)'!F36*1.5752</f>
        <v>5736067.600643423</v>
      </c>
      <c r="G36" s="4">
        <f>'SEKTÖR (U S D)'!G36*1.7904</f>
        <v>7102561.934712816</v>
      </c>
      <c r="H36" s="34">
        <f t="shared" si="2"/>
        <v>23.82284221887676</v>
      </c>
      <c r="I36" s="34">
        <f t="shared" si="3"/>
        <v>11.417580034456806</v>
      </c>
      <c r="J36" s="4">
        <f>'SEKTÖR (U S D)'!J36*1.5187</f>
        <v>20332675.6903242</v>
      </c>
      <c r="K36" s="4">
        <f>'SEKTÖR (U S D)'!K36*1.7263</f>
        <v>26972622.224304017</v>
      </c>
      <c r="L36" s="34">
        <f t="shared" si="4"/>
        <v>32.65653097068577</v>
      </c>
      <c r="M36" s="45">
        <f t="shared" si="5"/>
        <v>11.298247039223854</v>
      </c>
    </row>
    <row r="37" spans="1:13" ht="14.25">
      <c r="A37" s="44" t="s">
        <v>155</v>
      </c>
      <c r="B37" s="4">
        <f>'SEKTÖR (U S D)'!B37*1.5747</f>
        <v>431262.075649056</v>
      </c>
      <c r="C37" s="4">
        <f>'SEKTÖR (U S D)'!C37*1.7793</f>
        <v>501380.1016192891</v>
      </c>
      <c r="D37" s="34">
        <f t="shared" si="0"/>
        <v>16.258797128104618</v>
      </c>
      <c r="E37" s="34">
        <f t="shared" si="1"/>
        <v>2.2349374840314824</v>
      </c>
      <c r="F37" s="4">
        <f>'SEKTÖR (U S D)'!F37*1.5752</f>
        <v>1140713.519873576</v>
      </c>
      <c r="G37" s="4">
        <f>'SEKTÖR (U S D)'!G37*1.7904</f>
        <v>1303319.0892374879</v>
      </c>
      <c r="H37" s="34">
        <f t="shared" si="2"/>
        <v>14.254724479984532</v>
      </c>
      <c r="I37" s="34">
        <f t="shared" si="3"/>
        <v>2.095124287347176</v>
      </c>
      <c r="J37" s="4">
        <f>'SEKTÖR (U S D)'!J37*1.5187</f>
        <v>4734968.034690299</v>
      </c>
      <c r="K37" s="4">
        <f>'SEKTÖR (U S D)'!K37*1.7263</f>
        <v>5465084.129553658</v>
      </c>
      <c r="L37" s="34">
        <f t="shared" si="4"/>
        <v>15.419662593585254</v>
      </c>
      <c r="M37" s="45">
        <f t="shared" si="5"/>
        <v>2.2892053309597022</v>
      </c>
    </row>
    <row r="38" spans="1:13" ht="14.25">
      <c r="A38" s="44" t="s">
        <v>154</v>
      </c>
      <c r="B38" s="4">
        <f>'SEKTÖR (U S D)'!B38*1.5747</f>
        <v>232215.60620429998</v>
      </c>
      <c r="C38" s="4">
        <f>'SEKTÖR (U S D)'!C38*1.7793</f>
        <v>242102.067648966</v>
      </c>
      <c r="D38" s="34">
        <f t="shared" si="0"/>
        <v>4.2574491896845466</v>
      </c>
      <c r="E38" s="34">
        <f t="shared" si="1"/>
        <v>1.0791871959072246</v>
      </c>
      <c r="F38" s="4">
        <f>'SEKTÖR (U S D)'!F38*1.5752</f>
        <v>550530.410711424</v>
      </c>
      <c r="G38" s="4">
        <f>'SEKTÖR (U S D)'!G38*1.7904</f>
        <v>986092.5420173759</v>
      </c>
      <c r="H38" s="34">
        <f t="shared" si="2"/>
        <v>79.11681586183332</v>
      </c>
      <c r="I38" s="34">
        <f t="shared" si="3"/>
        <v>1.5851731562999158</v>
      </c>
      <c r="J38" s="4">
        <f>'SEKTÖR (U S D)'!J38*1.5187</f>
        <v>1960189.7212116998</v>
      </c>
      <c r="K38" s="4">
        <f>'SEKTÖR (U S D)'!K38*1.7263</f>
        <v>2890072.996388169</v>
      </c>
      <c r="L38" s="34">
        <f t="shared" si="4"/>
        <v>47.43843236774335</v>
      </c>
      <c r="M38" s="45">
        <f t="shared" si="5"/>
        <v>1.210588959539917</v>
      </c>
    </row>
    <row r="39" spans="1:13" ht="14.25">
      <c r="A39" s="44" t="s">
        <v>161</v>
      </c>
      <c r="B39" s="4">
        <f>'SEKTÖR (U S D)'!B39*1.5747</f>
        <v>100747.974701379</v>
      </c>
      <c r="C39" s="4">
        <f>'SEKTÖR (U S D)'!C39*1.7793</f>
        <v>219981.72756061802</v>
      </c>
      <c r="D39" s="34">
        <f t="shared" si="0"/>
        <v>118.34853575235888</v>
      </c>
      <c r="E39" s="34">
        <f t="shared" si="1"/>
        <v>0.9805842057540324</v>
      </c>
      <c r="F39" s="4">
        <f>'SEKTÖR (U S D)'!F39*1.5752</f>
        <v>262719.621877768</v>
      </c>
      <c r="G39" s="4">
        <f>'SEKTÖR (U S D)'!G39*1.7904</f>
        <v>391875.523653888</v>
      </c>
      <c r="H39" s="34">
        <f t="shared" si="2"/>
        <v>49.16111741216292</v>
      </c>
      <c r="I39" s="34">
        <f t="shared" si="3"/>
        <v>0.6299515859193772</v>
      </c>
      <c r="J39" s="4">
        <f>'SEKTÖR (U S D)'!J39*1.5187</f>
        <v>486026.7711481001</v>
      </c>
      <c r="K39" s="4">
        <f>'SEKTÖR (U S D)'!K39*1.7263</f>
        <v>973327.3750965728</v>
      </c>
      <c r="L39" s="34">
        <f t="shared" si="4"/>
        <v>100.26209107728027</v>
      </c>
      <c r="M39" s="45">
        <f t="shared" si="5"/>
        <v>0.40770574853384084</v>
      </c>
    </row>
    <row r="40" spans="1:13" ht="14.25">
      <c r="A40" s="81" t="s">
        <v>162</v>
      </c>
      <c r="B40" s="4">
        <f>'SEKTÖR (U S D)'!B40*1.5747</f>
        <v>557431.61512887</v>
      </c>
      <c r="C40" s="4">
        <f>'SEKTÖR (U S D)'!C40*1.7793</f>
        <v>625985.3379927871</v>
      </c>
      <c r="D40" s="34">
        <f t="shared" si="0"/>
        <v>12.298140436126593</v>
      </c>
      <c r="E40" s="34">
        <f t="shared" si="1"/>
        <v>2.7903741927846246</v>
      </c>
      <c r="F40" s="4">
        <f>'SEKTÖR (U S D)'!F40*1.5752</f>
        <v>1394294.292506896</v>
      </c>
      <c r="G40" s="4">
        <f>'SEKTÖR (U S D)'!G40*1.7904</f>
        <v>1614575.145748608</v>
      </c>
      <c r="H40" s="34">
        <f t="shared" si="2"/>
        <v>15.798734487082655</v>
      </c>
      <c r="I40" s="34">
        <f t="shared" si="3"/>
        <v>2.5954776766018974</v>
      </c>
      <c r="J40" s="4">
        <f>'SEKTÖR (U S D)'!J40*1.5187</f>
        <v>5026252.4682761</v>
      </c>
      <c r="K40" s="4">
        <f>'SEKTÖR (U S D)'!K40*1.7263</f>
        <v>6571745.819369694</v>
      </c>
      <c r="L40" s="34">
        <f t="shared" si="4"/>
        <v>30.74842262397667</v>
      </c>
      <c r="M40" s="45">
        <f t="shared" si="5"/>
        <v>2.752761935000974</v>
      </c>
    </row>
    <row r="41" spans="1:13" ht="15" thickBot="1">
      <c r="A41" s="44" t="s">
        <v>81</v>
      </c>
      <c r="B41" s="4">
        <f>'SEKTÖR (U S D)'!B41*1.5747</f>
        <v>13526.845555626</v>
      </c>
      <c r="C41" s="4">
        <f>'SEKTÖR (U S D)'!C41*1.7793</f>
        <v>14227.964378658002</v>
      </c>
      <c r="D41" s="34">
        <f t="shared" si="0"/>
        <v>5.183165728837625</v>
      </c>
      <c r="E41" s="34">
        <f t="shared" si="1"/>
        <v>0.06342216376084463</v>
      </c>
      <c r="F41" s="4">
        <f>'SEKTÖR (U S D)'!F41*1.5752</f>
        <v>31588.225156399996</v>
      </c>
      <c r="G41" s="4">
        <f>'SEKTÖR (U S D)'!G41*1.7904</f>
        <v>34635.22956134401</v>
      </c>
      <c r="H41" s="34">
        <f t="shared" si="2"/>
        <v>9.646013316220353</v>
      </c>
      <c r="I41" s="34">
        <f t="shared" si="3"/>
        <v>0.05567716398159351</v>
      </c>
      <c r="J41" s="4">
        <f>'SEKTÖR (U S D)'!J41*1.5187</f>
        <v>97783.3963563</v>
      </c>
      <c r="K41" s="4">
        <f>'SEKTÖR (U S D)'!K41*1.7263</f>
        <v>125758.22948303401</v>
      </c>
      <c r="L41" s="34">
        <f t="shared" si="4"/>
        <v>28.608980838423953</v>
      </c>
      <c r="M41" s="45">
        <f t="shared" si="5"/>
        <v>0.05267739755144944</v>
      </c>
    </row>
    <row r="42" spans="1:13" ht="18" thickBot="1" thickTop="1">
      <c r="A42" s="51" t="s">
        <v>17</v>
      </c>
      <c r="B42" s="58">
        <f>'SEKTÖR (U S D)'!B42*1.5747</f>
        <v>438050.355460044</v>
      </c>
      <c r="C42" s="58">
        <f>'SEKTÖR (U S D)'!C42*1.7793</f>
        <v>546136.685703009</v>
      </c>
      <c r="D42" s="59">
        <f t="shared" si="0"/>
        <v>24.674407609931485</v>
      </c>
      <c r="E42" s="59">
        <f t="shared" si="1"/>
        <v>2.434443142718086</v>
      </c>
      <c r="F42" s="58">
        <f>'SEKTÖR (U S D)'!F42*1.5752</f>
        <v>1288291.680121776</v>
      </c>
      <c r="G42" s="58">
        <f>'SEKTÖR (U S D)'!G42*1.7904</f>
        <v>1508330.71977888</v>
      </c>
      <c r="H42" s="59">
        <f t="shared" si="2"/>
        <v>17.079908459573755</v>
      </c>
      <c r="I42" s="59">
        <f t="shared" si="3"/>
        <v>2.4246865947535783</v>
      </c>
      <c r="J42" s="58">
        <f>'SEKTÖR (U S D)'!J42*1.5187</f>
        <v>5703625.526869299</v>
      </c>
      <c r="K42" s="58">
        <f>'SEKTÖR (U S D)'!K42*1.7263</f>
        <v>6706781.9212333625</v>
      </c>
      <c r="L42" s="59">
        <f t="shared" si="4"/>
        <v>17.58804798173159</v>
      </c>
      <c r="M42" s="59">
        <f t="shared" si="5"/>
        <v>2.8093256322708227</v>
      </c>
    </row>
    <row r="43" spans="1:13" ht="14.25">
      <c r="A43" s="44" t="s">
        <v>84</v>
      </c>
      <c r="B43" s="4">
        <f>'SEKTÖR (U S D)'!B43*1.5747</f>
        <v>438050.355460044</v>
      </c>
      <c r="C43" s="4">
        <f>'SEKTÖR (U S D)'!C43*1.7793</f>
        <v>546136.685703009</v>
      </c>
      <c r="D43" s="34">
        <f t="shared" si="0"/>
        <v>24.674407609931485</v>
      </c>
      <c r="E43" s="34">
        <f t="shared" si="1"/>
        <v>2.434443142718086</v>
      </c>
      <c r="F43" s="4">
        <f>'SEKTÖR (U S D)'!F43*1.5752</f>
        <v>1288291.680121776</v>
      </c>
      <c r="G43" s="4">
        <f>'SEKTÖR (U S D)'!G43*1.7904</f>
        <v>1508330.71977888</v>
      </c>
      <c r="H43" s="34">
        <f t="shared" si="2"/>
        <v>17.079908459573755</v>
      </c>
      <c r="I43" s="34">
        <f t="shared" si="3"/>
        <v>2.4246865947535783</v>
      </c>
      <c r="J43" s="4">
        <f>'SEKTÖR (U S D)'!J43*1.5187</f>
        <v>5703625.526869299</v>
      </c>
      <c r="K43" s="4">
        <f>'SEKTÖR (U S D)'!K43*1.7263</f>
        <v>6706781.9212333625</v>
      </c>
      <c r="L43" s="34">
        <f t="shared" si="4"/>
        <v>17.58804798173159</v>
      </c>
      <c r="M43" s="45">
        <f t="shared" si="5"/>
        <v>2.8093256322708227</v>
      </c>
    </row>
    <row r="44" spans="1:13" ht="14.25">
      <c r="A44" s="111" t="s">
        <v>125</v>
      </c>
      <c r="B44" s="121">
        <f>'SEKTÖR (U S D)'!B44*1.5747</f>
        <v>0</v>
      </c>
      <c r="C44" s="121">
        <f>'SEKTÖR (U S D)'!C44*1.7793</f>
        <v>0</v>
      </c>
      <c r="D44" s="122"/>
      <c r="E44" s="123"/>
      <c r="F44" s="4">
        <f>'SEKTÖR (U S D)'!F44*1.5752</f>
        <v>64667.05734720225</v>
      </c>
      <c r="G44" s="4">
        <f>'SEKTÖR (U S D)'!G44*1.7904</f>
        <v>762274.6148495991</v>
      </c>
      <c r="H44" s="34">
        <f t="shared" si="2"/>
        <v>1078.7680561323364</v>
      </c>
      <c r="I44" s="34">
        <f t="shared" si="3"/>
        <v>1.2253791664587497</v>
      </c>
      <c r="J44" s="113">
        <f>'SEKTÖR (U S D)'!J44*1.5187</f>
        <v>2142413.422267509</v>
      </c>
      <c r="K44" s="113">
        <f>'SEKTÖR (U S D)'!K44*1.7263</f>
        <v>3629654.5069</v>
      </c>
      <c r="L44" s="114">
        <f t="shared" si="4"/>
        <v>69.41895850607627</v>
      </c>
      <c r="M44" s="115">
        <f t="shared" si="5"/>
        <v>1.5203836299251994</v>
      </c>
    </row>
    <row r="45" spans="1:13" s="39" customFormat="1" ht="18.75" thickBot="1">
      <c r="A45" s="46" t="s">
        <v>18</v>
      </c>
      <c r="B45" s="47">
        <f>'SEKTÖR (U S D)'!B45*1.5747</f>
        <v>18362536.375145387</v>
      </c>
      <c r="C45" s="47">
        <f>'SEKTÖR (U S D)'!C45*1.7793</f>
        <v>22433741.668463886</v>
      </c>
      <c r="D45" s="48">
        <f>(C45-B45)/B45*100</f>
        <v>22.171257881504207</v>
      </c>
      <c r="E45" s="49">
        <f>C45/C$45*100</f>
        <v>100</v>
      </c>
      <c r="F45" s="47">
        <f>'SEKTÖR (U S D)'!F45*1.5752</f>
        <v>49496799.1485704</v>
      </c>
      <c r="G45" s="47">
        <f>'SEKTÖR (U S D)'!G45*1.7904</f>
        <v>62207244.5586384</v>
      </c>
      <c r="H45" s="48">
        <f t="shared" si="2"/>
        <v>25.679328014557296</v>
      </c>
      <c r="I45" s="49">
        <f t="shared" si="3"/>
        <v>100</v>
      </c>
      <c r="J45" s="47">
        <f>'SEKTÖR (U S D)'!J45*1.5187</f>
        <v>181222361.3978</v>
      </c>
      <c r="K45" s="47">
        <f>'SEKTÖR (U S D)'!K45*1.7263</f>
        <v>238732806.343</v>
      </c>
      <c r="L45" s="48">
        <f t="shared" si="4"/>
        <v>31.73473985307983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177</v>
      </c>
      <c r="C6" s="171"/>
      <c r="D6" s="169" t="s">
        <v>171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13.465038563887378</v>
      </c>
      <c r="C8" s="59">
        <f>'SEKTÖR (TL)'!D8</f>
        <v>28.207495470073546</v>
      </c>
      <c r="D8" s="59">
        <f>'SEKTÖR (U S D)'!H8</f>
        <v>12.415239176737211</v>
      </c>
      <c r="E8" s="59">
        <f>'SEKTÖR (TL)'!H8</f>
        <v>27.773136250654083</v>
      </c>
      <c r="F8" s="59">
        <f>'SEKTÖR (U S D)'!L8</f>
        <v>16.79580297422137</v>
      </c>
      <c r="G8" s="59">
        <f>'SEKTÖR (TL)'!L8</f>
        <v>32.76130550760411</v>
      </c>
    </row>
    <row r="9" spans="1:7" s="64" customFormat="1" ht="15.75">
      <c r="A9" s="60" t="s">
        <v>75</v>
      </c>
      <c r="B9" s="62">
        <f>'SEKTÖR (U S D)'!D9</f>
        <v>8.941118159081435</v>
      </c>
      <c r="C9" s="62">
        <f>'SEKTÖR (TL)'!D9</f>
        <v>23.095784302059823</v>
      </c>
      <c r="D9" s="62">
        <f>'SEKTÖR (U S D)'!H9</f>
        <v>9.653267615404653</v>
      </c>
      <c r="E9" s="62">
        <f>'SEKTÖR (TL)'!H9</f>
        <v>24.63383083965241</v>
      </c>
      <c r="F9" s="62">
        <f>'SEKTÖR (U S D)'!L9</f>
        <v>14.458172448020354</v>
      </c>
      <c r="G9" s="62">
        <f>'SEKTÖR (TL)'!L9</f>
        <v>30.104130570236077</v>
      </c>
    </row>
    <row r="10" spans="1:7" ht="14.25">
      <c r="A10" s="44" t="s">
        <v>3</v>
      </c>
      <c r="B10" s="34">
        <f>'SEKTÖR (U S D)'!D10</f>
        <v>22.063446875741214</v>
      </c>
      <c r="C10" s="34">
        <f>'SEKTÖR (TL)'!D10</f>
        <v>37.92309076395907</v>
      </c>
      <c r="D10" s="34">
        <f>'SEKTÖR (U S D)'!H10</f>
        <v>24.882325432691026</v>
      </c>
      <c r="E10" s="34">
        <f>'SEKTÖR (TL)'!H10</f>
        <v>41.94344556544565</v>
      </c>
      <c r="F10" s="34">
        <f>'SEKTÖR (U S D)'!L10</f>
        <v>33.11355473350281</v>
      </c>
      <c r="G10" s="34">
        <f>'SEKTÖR (TL)'!L10</f>
        <v>51.30962634914459</v>
      </c>
    </row>
    <row r="11" spans="1:7" ht="14.25">
      <c r="A11" s="44" t="s">
        <v>4</v>
      </c>
      <c r="B11" s="34">
        <f>'SEKTÖR (U S D)'!D11</f>
        <v>-10.162542474740228</v>
      </c>
      <c r="C11" s="34">
        <f>'SEKTÖR (TL)'!D11</f>
        <v>1.5099943955640496</v>
      </c>
      <c r="D11" s="34">
        <f>'SEKTÖR (U S D)'!H11</f>
        <v>-18.62186406884732</v>
      </c>
      <c r="E11" s="34">
        <f>'SEKTÖR (TL)'!H11</f>
        <v>-7.504180693793955</v>
      </c>
      <c r="F11" s="34">
        <f>'SEKTÖR (U S D)'!L11</f>
        <v>-5.243727076317696</v>
      </c>
      <c r="G11" s="34">
        <f>'SEKTÖR (TL)'!L11</f>
        <v>7.709062980281016</v>
      </c>
    </row>
    <row r="12" spans="1:7" ht="14.25">
      <c r="A12" s="44" t="s">
        <v>5</v>
      </c>
      <c r="B12" s="34">
        <f>'SEKTÖR (U S D)'!D12</f>
        <v>9.084874545407377</v>
      </c>
      <c r="C12" s="34">
        <f>'SEKTÖR (TL)'!D12</f>
        <v>23.258218885275518</v>
      </c>
      <c r="D12" s="34">
        <f>'SEKTÖR (U S D)'!H12</f>
        <v>9.30393903222018</v>
      </c>
      <c r="E12" s="34">
        <f>'SEKTÖR (TL)'!H12</f>
        <v>24.236777833473223</v>
      </c>
      <c r="F12" s="34">
        <f>'SEKTÖR (U S D)'!L12</f>
        <v>7.8173336030451885</v>
      </c>
      <c r="G12" s="34">
        <f>'SEKTÖR (TL)'!L12</f>
        <v>22.555516559515983</v>
      </c>
    </row>
    <row r="13" spans="1:7" ht="14.25">
      <c r="A13" s="44" t="s">
        <v>6</v>
      </c>
      <c r="B13" s="34">
        <f>'SEKTÖR (U S D)'!D13</f>
        <v>-4.8540307048688724</v>
      </c>
      <c r="C13" s="34">
        <f>'SEKTÖR (TL)'!D13</f>
        <v>7.508238500556814</v>
      </c>
      <c r="D13" s="34">
        <f>'SEKTÖR (U S D)'!H13</f>
        <v>-0.6693935962195496</v>
      </c>
      <c r="E13" s="34">
        <f>'SEKTÖR (TL)'!H13</f>
        <v>12.900912712879952</v>
      </c>
      <c r="F13" s="34">
        <f>'SEKTÖR (U S D)'!L13</f>
        <v>4.514323796264704</v>
      </c>
      <c r="G13" s="34">
        <f>'SEKTÖR (TL)'!L13</f>
        <v>18.80099899222478</v>
      </c>
    </row>
    <row r="14" spans="1:7" ht="14.25">
      <c r="A14" s="44" t="s">
        <v>7</v>
      </c>
      <c r="B14" s="34">
        <f>'SEKTÖR (U S D)'!D14</f>
        <v>6.0091561314159785</v>
      </c>
      <c r="C14" s="34">
        <f>'SEKTÖR (TL)'!D14</f>
        <v>19.782873883678455</v>
      </c>
      <c r="D14" s="34">
        <f>'SEKTÖR (U S D)'!H14</f>
        <v>6.477275504264196</v>
      </c>
      <c r="E14" s="34">
        <f>'SEKTÖR (TL)'!H14</f>
        <v>21.0239423964161</v>
      </c>
      <c r="F14" s="34">
        <f>'SEKTÖR (U S D)'!L14</f>
        <v>9.924739503982732</v>
      </c>
      <c r="G14" s="34">
        <f>'SEKTÖR (TL)'!L14</f>
        <v>24.950996118868385</v>
      </c>
    </row>
    <row r="15" spans="1:7" ht="14.25">
      <c r="A15" s="44" t="s">
        <v>8</v>
      </c>
      <c r="B15" s="34">
        <f>'SEKTÖR (U S D)'!D15</f>
        <v>6.617248399371747</v>
      </c>
      <c r="C15" s="34">
        <f>'SEKTÖR (TL)'!D15</f>
        <v>20.469975282277364</v>
      </c>
      <c r="D15" s="34">
        <f>'SEKTÖR (U S D)'!H15</f>
        <v>9.117143314442473</v>
      </c>
      <c r="E15" s="34">
        <f>'SEKTÖR (TL)'!H15</f>
        <v>24.024462538203288</v>
      </c>
      <c r="F15" s="34">
        <f>'SEKTÖR (U S D)'!L15</f>
        <v>8.953704374507547</v>
      </c>
      <c r="G15" s="34">
        <f>'SEKTÖR (TL)'!L15</f>
        <v>23.847224508930257</v>
      </c>
    </row>
    <row r="16" spans="1:7" ht="14.25">
      <c r="A16" s="44" t="s">
        <v>144</v>
      </c>
      <c r="B16" s="34">
        <f>'SEKTÖR (U S D)'!D16</f>
        <v>16.790342534892567</v>
      </c>
      <c r="C16" s="34">
        <f>'SEKTÖR (TL)'!D16</f>
        <v>31.96485455790587</v>
      </c>
      <c r="D16" s="34">
        <f>'SEKTÖR (U S D)'!H16</f>
        <v>42.146391896792466</v>
      </c>
      <c r="E16" s="34">
        <f>'SEKTÖR (TL)'!H16</f>
        <v>61.5660868791374</v>
      </c>
      <c r="F16" s="34">
        <f>'SEKTÖR (U S D)'!L16</f>
        <v>5.748096455438397</v>
      </c>
      <c r="G16" s="34">
        <f>'SEKTÖR (TL)'!L16</f>
        <v>20.203423263991116</v>
      </c>
    </row>
    <row r="17" spans="1:7" ht="14.25">
      <c r="A17" s="81" t="s">
        <v>148</v>
      </c>
      <c r="B17" s="34">
        <f>'SEKTÖR (U S D)'!D17</f>
        <v>-11.628898711966544</v>
      </c>
      <c r="C17" s="34">
        <f>'SEKTÖR (TL)'!D17</f>
        <v>-0.14688478961203216</v>
      </c>
      <c r="D17" s="34">
        <f>'SEKTÖR (U S D)'!H17</f>
        <v>-10.005458525985517</v>
      </c>
      <c r="E17" s="34">
        <f>'SEKTÖR (TL)'!H17</f>
        <v>2.2893772569042135</v>
      </c>
      <c r="F17" s="34">
        <f>'SEKTÖR (U S D)'!L17</f>
        <v>20.13811341451729</v>
      </c>
      <c r="G17" s="34">
        <f>'SEKTÖR (TL)'!L17</f>
        <v>36.56049594224087</v>
      </c>
    </row>
    <row r="18" spans="1:7" s="64" customFormat="1" ht="15.75">
      <c r="A18" s="42" t="s">
        <v>76</v>
      </c>
      <c r="B18" s="33">
        <f>'SEKTÖR (U S D)'!D18</f>
        <v>42.03358448212148</v>
      </c>
      <c r="C18" s="33">
        <f>'SEKTÖR (TL)'!D18</f>
        <v>60.48793857181606</v>
      </c>
      <c r="D18" s="33">
        <f>'SEKTÖR (U S D)'!H18</f>
        <v>33.62789487122747</v>
      </c>
      <c r="E18" s="33">
        <f>'SEKTÖR (TL)'!H18</f>
        <v>51.883813469683645</v>
      </c>
      <c r="F18" s="33">
        <f>'SEKTÖR (U S D)'!L18</f>
        <v>47.35550444843395</v>
      </c>
      <c r="G18" s="33">
        <f>'SEKTÖR (TL)'!L18</f>
        <v>67.49839160422172</v>
      </c>
    </row>
    <row r="19" spans="1:7" ht="14.25">
      <c r="A19" s="44" t="s">
        <v>110</v>
      </c>
      <c r="B19" s="34">
        <f>'SEKTÖR (U S D)'!D19</f>
        <v>42.03358448212148</v>
      </c>
      <c r="C19" s="34">
        <f>'SEKTÖR (TL)'!D19</f>
        <v>60.48793857181606</v>
      </c>
      <c r="D19" s="34">
        <f>'SEKTÖR (U S D)'!H19</f>
        <v>33.62789487122747</v>
      </c>
      <c r="E19" s="34">
        <f>'SEKTÖR (TL)'!H19</f>
        <v>51.883813469683645</v>
      </c>
      <c r="F19" s="34">
        <f>'SEKTÖR (U S D)'!L19</f>
        <v>47.35550444843395</v>
      </c>
      <c r="G19" s="34">
        <f>'SEKTÖR (TL)'!L19</f>
        <v>67.49839160422172</v>
      </c>
    </row>
    <row r="20" spans="1:7" s="64" customFormat="1" ht="15.75">
      <c r="A20" s="42" t="s">
        <v>77</v>
      </c>
      <c r="B20" s="33">
        <f>'SEKTÖR (U S D)'!D20</f>
        <v>20.685347519603035</v>
      </c>
      <c r="C20" s="33">
        <f>'SEKTÖR (TL)'!D20</f>
        <v>36.36593563321882</v>
      </c>
      <c r="D20" s="33">
        <f>'SEKTÖR (U S D)'!H20</f>
        <v>15.224728321323564</v>
      </c>
      <c r="E20" s="33">
        <f>'SEKTÖR (TL)'!H20</f>
        <v>30.966450981778653</v>
      </c>
      <c r="F20" s="33">
        <f>'SEKTÖR (U S D)'!L20</f>
        <v>15.387539827897461</v>
      </c>
      <c r="G20" s="33">
        <f>'SEKTÖR (TL)'!L20</f>
        <v>31.160538621781374</v>
      </c>
    </row>
    <row r="21" spans="1:7" ht="15" thickBot="1">
      <c r="A21" s="44" t="s">
        <v>9</v>
      </c>
      <c r="B21" s="34">
        <f>'SEKTÖR (U S D)'!D21</f>
        <v>20.685347519603035</v>
      </c>
      <c r="C21" s="34">
        <f>'SEKTÖR (TL)'!D21</f>
        <v>36.36593563321882</v>
      </c>
      <c r="D21" s="34">
        <f>'SEKTÖR (U S D)'!H21</f>
        <v>15.224728321323564</v>
      </c>
      <c r="E21" s="34">
        <f>'SEKTÖR (TL)'!H21</f>
        <v>30.966450981778653</v>
      </c>
      <c r="F21" s="34">
        <f>'SEKTÖR (U S D)'!L21</f>
        <v>15.387539827897461</v>
      </c>
      <c r="G21" s="34">
        <f>'SEKTÖR (TL)'!L21</f>
        <v>31.160538621781374</v>
      </c>
    </row>
    <row r="22" spans="1:7" ht="18" thickBot="1" thickTop="1">
      <c r="A22" s="51" t="s">
        <v>10</v>
      </c>
      <c r="B22" s="59">
        <f>'SEKTÖR (U S D)'!D22</f>
        <v>7.264150356598463</v>
      </c>
      <c r="C22" s="59">
        <f>'SEKTÖR (TL)'!D22</f>
        <v>21.200928894072295</v>
      </c>
      <c r="D22" s="59">
        <f>'SEKTÖR (U S D)'!H22</f>
        <v>9.0860928168645</v>
      </c>
      <c r="E22" s="59">
        <f>'SEKTÖR (TL)'!H22</f>
        <v>23.98916999702527</v>
      </c>
      <c r="F22" s="59">
        <f>'SEKTÖR (U S D)'!L22</f>
        <v>15.747784522820735</v>
      </c>
      <c r="G22" s="59">
        <f>'SEKTÖR (TL)'!L22</f>
        <v>31.57002727447516</v>
      </c>
    </row>
    <row r="23" spans="1:7" s="64" customFormat="1" ht="15.75">
      <c r="A23" s="42" t="s">
        <v>78</v>
      </c>
      <c r="B23" s="33">
        <f>'SEKTÖR (U S D)'!D23</f>
        <v>8.32366610154136</v>
      </c>
      <c r="C23" s="33">
        <f>'SEKTÖR (TL)'!D23</f>
        <v>22.398107000998646</v>
      </c>
      <c r="D23" s="33">
        <f>'SEKTÖR (U S D)'!H23</f>
        <v>6.001175818343322</v>
      </c>
      <c r="E23" s="33">
        <f>'SEKTÖR (TL)'!H23</f>
        <v>20.482799127197747</v>
      </c>
      <c r="F23" s="33">
        <f>'SEKTÖR (U S D)'!L23</f>
        <v>15.271912792614714</v>
      </c>
      <c r="G23" s="33">
        <f>'SEKTÖR (TL)'!L23</f>
        <v>31.02910584966798</v>
      </c>
    </row>
    <row r="24" spans="1:7" ht="14.25">
      <c r="A24" s="44" t="s">
        <v>11</v>
      </c>
      <c r="B24" s="34">
        <f>'SEKTÖR (U S D)'!D24</f>
        <v>-0.757516338390231</v>
      </c>
      <c r="C24" s="34">
        <f>'SEKTÖR (TL)'!D24</f>
        <v>12.137010972948666</v>
      </c>
      <c r="D24" s="34">
        <f>'SEKTÖR (U S D)'!H24</f>
        <v>-0.612763044743237</v>
      </c>
      <c r="E24" s="34">
        <f>'SEKTÖR (TL)'!H24</f>
        <v>12.965279992821038</v>
      </c>
      <c r="F24" s="34">
        <f>'SEKTÖR (U S D)'!L24</f>
        <v>13.605901611519467</v>
      </c>
      <c r="G24" s="34">
        <f>'SEKTÖR (TL)'!L24</f>
        <v>29.13535784023578</v>
      </c>
    </row>
    <row r="25" spans="1:7" ht="14.25">
      <c r="A25" s="44" t="s">
        <v>12</v>
      </c>
      <c r="B25" s="34">
        <f>'SEKTÖR (U S D)'!D25</f>
        <v>34.4552306255081</v>
      </c>
      <c r="C25" s="34">
        <f>'SEKTÖR (TL)'!D25</f>
        <v>51.92493290910433</v>
      </c>
      <c r="D25" s="34">
        <f>'SEKTÖR (U S D)'!H25</f>
        <v>14.010593011856251</v>
      </c>
      <c r="E25" s="34">
        <f>'SEKTÖR (TL)'!H25</f>
        <v>29.58644345380108</v>
      </c>
      <c r="F25" s="34">
        <f>'SEKTÖR (U S D)'!L25</f>
        <v>9.612260172486716</v>
      </c>
      <c r="G25" s="34">
        <f>'SEKTÖR (TL)'!L25</f>
        <v>24.59580215695252</v>
      </c>
    </row>
    <row r="26" spans="1:7" ht="14.25">
      <c r="A26" s="44" t="s">
        <v>13</v>
      </c>
      <c r="B26" s="34">
        <f>'SEKTÖR (U S D)'!D26</f>
        <v>39.00360685197474</v>
      </c>
      <c r="C26" s="34">
        <f>'SEKTÖR (TL)'!D26</f>
        <v>57.064277431713116</v>
      </c>
      <c r="D26" s="34">
        <f>'SEKTÖR (U S D)'!H26</f>
        <v>38.30046862881873</v>
      </c>
      <c r="E26" s="34">
        <f>'SEKTÖR (TL)'!H26</f>
        <v>57.194742910764994</v>
      </c>
      <c r="F26" s="34">
        <f>'SEKTÖR (U S D)'!L26</f>
        <v>29.664331116652015</v>
      </c>
      <c r="G26" s="34">
        <f>'SEKTÖR (TL)'!L26</f>
        <v>47.38890814952023</v>
      </c>
    </row>
    <row r="27" spans="1:7" s="64" customFormat="1" ht="15.75">
      <c r="A27" s="42" t="s">
        <v>79</v>
      </c>
      <c r="B27" s="33">
        <f>'SEKTÖR (U S D)'!D27</f>
        <v>27.250494722921974</v>
      </c>
      <c r="C27" s="33">
        <f>'SEKTÖR (TL)'!D27</f>
        <v>43.78408919825685</v>
      </c>
      <c r="D27" s="33">
        <f>'SEKTÖR (U S D)'!H27</f>
        <v>20.228238662614174</v>
      </c>
      <c r="E27" s="33">
        <f>'SEKTÖR (TL)'!H27</f>
        <v>36.65352875923338</v>
      </c>
      <c r="F27" s="33">
        <f>'SEKTÖR (U S D)'!L27</f>
        <v>24.671397554842695</v>
      </c>
      <c r="G27" s="33">
        <f>'SEKTÖR (TL)'!L27</f>
        <v>41.71346124904521</v>
      </c>
    </row>
    <row r="28" spans="1:7" ht="14.25">
      <c r="A28" s="44" t="s">
        <v>14</v>
      </c>
      <c r="B28" s="34">
        <f>'SEKTÖR (U S D)'!D28</f>
        <v>27.250494722921974</v>
      </c>
      <c r="C28" s="34">
        <f>'SEKTÖR (TL)'!D28</f>
        <v>43.78408919825685</v>
      </c>
      <c r="D28" s="34">
        <f>'SEKTÖR (U S D)'!H28</f>
        <v>20.228238662614174</v>
      </c>
      <c r="E28" s="34">
        <f>'SEKTÖR (TL)'!H28</f>
        <v>36.65352875923338</v>
      </c>
      <c r="F28" s="34">
        <f>'SEKTÖR (U S D)'!L28</f>
        <v>24.671397554842695</v>
      </c>
      <c r="G28" s="34">
        <f>'SEKTÖR (TL)'!L28</f>
        <v>41.71346124904521</v>
      </c>
    </row>
    <row r="29" spans="1:7" s="64" customFormat="1" ht="15.75">
      <c r="A29" s="42" t="s">
        <v>80</v>
      </c>
      <c r="B29" s="33">
        <f>'SEKTÖR (U S D)'!D29</f>
        <v>3.7390200941680924</v>
      </c>
      <c r="C29" s="33">
        <f>'SEKTÖR (TL)'!D29</f>
        <v>17.217780182608312</v>
      </c>
      <c r="D29" s="33">
        <f>'SEKTÖR (U S D)'!H29</f>
        <v>7.479189440519905</v>
      </c>
      <c r="E29" s="33">
        <f>'SEKTÖR (TL)'!H29</f>
        <v>22.16273538236849</v>
      </c>
      <c r="F29" s="33">
        <f>'SEKTÖR (U S D)'!L29</f>
        <v>14.243522091220436</v>
      </c>
      <c r="G29" s="33">
        <f>'SEKTÖR (TL)'!L29</f>
        <v>29.86013839867902</v>
      </c>
    </row>
    <row r="30" spans="1:7" ht="14.25">
      <c r="A30" s="44" t="s">
        <v>15</v>
      </c>
      <c r="B30" s="34">
        <f>'SEKTÖR (U S D)'!D30</f>
        <v>5.334634482882358</v>
      </c>
      <c r="C30" s="34">
        <f>'SEKTÖR (TL)'!D30</f>
        <v>19.020711967608165</v>
      </c>
      <c r="D30" s="34">
        <f>'SEKTÖR (U S D)'!H30</f>
        <v>1.1247327699721377</v>
      </c>
      <c r="E30" s="34">
        <f>'SEKTÖR (TL)'!H30</f>
        <v>14.940148267748931</v>
      </c>
      <c r="F30" s="34">
        <f>'SEKTÖR (U S D)'!L30</f>
        <v>7.422159592459707</v>
      </c>
      <c r="G30" s="34">
        <f>'SEKTÖR (TL)'!L30</f>
        <v>22.1063238983757</v>
      </c>
    </row>
    <row r="31" spans="1:7" ht="14.25">
      <c r="A31" s="44" t="s">
        <v>121</v>
      </c>
      <c r="B31" s="34">
        <f>'SEKTÖR (U S D)'!D31</f>
        <v>-0.8686574903036781</v>
      </c>
      <c r="C31" s="34">
        <f>'SEKTÖR (TL)'!D31</f>
        <v>12.011429305583716</v>
      </c>
      <c r="D31" s="34">
        <f>'SEKTÖR (U S D)'!H31</f>
        <v>3.1707396995809782</v>
      </c>
      <c r="E31" s="34">
        <f>'SEKTÖR (TL)'!H31</f>
        <v>17.26567569713673</v>
      </c>
      <c r="F31" s="34">
        <f>'SEKTÖR (U S D)'!L31</f>
        <v>14.270014517388162</v>
      </c>
      <c r="G31" s="34">
        <f>'SEKTÖR (TL)'!L31</f>
        <v>29.890252229780202</v>
      </c>
    </row>
    <row r="32" spans="1:7" ht="14.25">
      <c r="A32" s="44" t="s">
        <v>122</v>
      </c>
      <c r="B32" s="34">
        <f>'SEKTÖR (U S D)'!D32</f>
        <v>-43.40257025628889</v>
      </c>
      <c r="C32" s="34">
        <f>'SEKTÖR (TL)'!D32</f>
        <v>-36.04889392075622</v>
      </c>
      <c r="D32" s="34">
        <f>'SEKTÖR (U S D)'!H32</f>
        <v>-22.025838481341474</v>
      </c>
      <c r="E32" s="34">
        <f>'SEKTÖR (TL)'!H32</f>
        <v>-11.373197826938647</v>
      </c>
      <c r="F32" s="34">
        <f>'SEKTÖR (U S D)'!L32</f>
        <v>2.896036610650807</v>
      </c>
      <c r="G32" s="34">
        <f>'SEKTÖR (TL)'!L32</f>
        <v>16.961498650797722</v>
      </c>
    </row>
    <row r="33" spans="1:7" ht="14.25">
      <c r="A33" s="44" t="s">
        <v>32</v>
      </c>
      <c r="B33" s="34">
        <f>'SEKTÖR (U S D)'!D33</f>
        <v>23.145541890435855</v>
      </c>
      <c r="C33" s="34">
        <f>'SEKTÖR (TL)'!D33</f>
        <v>39.14578185410078</v>
      </c>
      <c r="D33" s="34">
        <f>'SEKTÖR (U S D)'!H33</f>
        <v>20.51213300200872</v>
      </c>
      <c r="E33" s="34">
        <f>'SEKTÖR (TL)'!H33</f>
        <v>36.976208054086094</v>
      </c>
      <c r="F33" s="34">
        <f>'SEKTÖR (U S D)'!L33</f>
        <v>16.25476646667241</v>
      </c>
      <c r="G33" s="34">
        <f>'SEKTÖR (TL)'!L33</f>
        <v>32.14631155028418</v>
      </c>
    </row>
    <row r="34" spans="1:7" ht="14.25">
      <c r="A34" s="44" t="s">
        <v>31</v>
      </c>
      <c r="B34" s="34">
        <f>'SEKTÖR (U S D)'!D34</f>
        <v>9.196011491205827</v>
      </c>
      <c r="C34" s="34">
        <f>'SEKTÖR (TL)'!D34</f>
        <v>23.383795800027027</v>
      </c>
      <c r="D34" s="34">
        <f>'SEKTÖR (U S D)'!H34</f>
        <v>18.388486154371854</v>
      </c>
      <c r="E34" s="34">
        <f>'SEKTÖR (TL)'!H34</f>
        <v>34.562433729550115</v>
      </c>
      <c r="F34" s="34">
        <f>'SEKTÖR (U S D)'!L34</f>
        <v>25.59941667834939</v>
      </c>
      <c r="G34" s="34">
        <f>'SEKTÖR (TL)'!L34</f>
        <v>42.76833674315832</v>
      </c>
    </row>
    <row r="35" spans="1:7" ht="14.25">
      <c r="A35" s="44" t="s">
        <v>16</v>
      </c>
      <c r="B35" s="34">
        <f>'SEKTÖR (U S D)'!D35</f>
        <v>6.202585815767089</v>
      </c>
      <c r="C35" s="34">
        <f>'SEKTÖR (TL)'!D35</f>
        <v>20.00143579221083</v>
      </c>
      <c r="D35" s="34">
        <f>'SEKTÖR (U S D)'!H35</f>
        <v>4.847204289278278</v>
      </c>
      <c r="E35" s="34">
        <f>'SEKTÖR (TL)'!H35</f>
        <v>19.171174809245706</v>
      </c>
      <c r="F35" s="34">
        <f>'SEKTÖR (U S D)'!L35</f>
        <v>16.61011638416923</v>
      </c>
      <c r="G35" s="34">
        <f>'SEKTÖR (TL)'!L35</f>
        <v>32.550236329750014</v>
      </c>
    </row>
    <row r="36" spans="1:7" ht="14.25">
      <c r="A36" s="44" t="s">
        <v>143</v>
      </c>
      <c r="B36" s="34">
        <f>'SEKTÖR (U S D)'!D36</f>
        <v>-2.978098015864456</v>
      </c>
      <c r="C36" s="34">
        <f>'SEKTÖR (TL)'!D36</f>
        <v>9.627910205354924</v>
      </c>
      <c r="D36" s="34">
        <f>'SEKTÖR (U S D)'!H36</f>
        <v>8.939757072818736</v>
      </c>
      <c r="E36" s="34">
        <f>'SEKTÖR (TL)'!H36</f>
        <v>23.82284221887676</v>
      </c>
      <c r="F36" s="34">
        <f>'SEKTÖR (U S D)'!L36</f>
        <v>16.703628329479518</v>
      </c>
      <c r="G36" s="34">
        <f>'SEKTÖR (TL)'!L36</f>
        <v>32.65653097068577</v>
      </c>
    </row>
    <row r="37" spans="1:7" ht="14.25">
      <c r="A37" s="44" t="s">
        <v>155</v>
      </c>
      <c r="B37" s="34">
        <f>'SEKTÖR (U S D)'!D37</f>
        <v>2.8903095810859964</v>
      </c>
      <c r="C37" s="34">
        <f>'SEKTÖR (TL)'!D37</f>
        <v>16.258797128104618</v>
      </c>
      <c r="D37" s="34">
        <f>'SEKTÖR (U S D)'!H37</f>
        <v>0.5216945938737986</v>
      </c>
      <c r="E37" s="34">
        <f>'SEKTÖR (TL)'!H37</f>
        <v>14.254724479984532</v>
      </c>
      <c r="F37" s="34">
        <f>'SEKTÖR (U S D)'!L37</f>
        <v>1.539617436643633</v>
      </c>
      <c r="G37" s="34">
        <f>'SEKTÖR (TL)'!L37</f>
        <v>15.419662593585254</v>
      </c>
    </row>
    <row r="38" spans="1:7" ht="14.25">
      <c r="A38" s="81" t="s">
        <v>154</v>
      </c>
      <c r="B38" s="34">
        <f>'SEKTÖR (U S D)'!D38</f>
        <v>-7.731014871580823</v>
      </c>
      <c r="C38" s="34">
        <f>'SEKTÖR (TL)'!D38</f>
        <v>4.2574491896845466</v>
      </c>
      <c r="D38" s="34">
        <f>'SEKTÖR (U S D)'!H38</f>
        <v>57.5875828560991</v>
      </c>
      <c r="E38" s="34">
        <f>'SEKTÖR (TL)'!H38</f>
        <v>79.11681586183332</v>
      </c>
      <c r="F38" s="34">
        <f>'SEKTÖR (U S D)'!L38</f>
        <v>29.70789969118452</v>
      </c>
      <c r="G38" s="34">
        <f>'SEKTÖR (TL)'!L38</f>
        <v>47.43843236774335</v>
      </c>
    </row>
    <row r="39" spans="1:7" ht="15" thickBot="1">
      <c r="A39" s="44" t="s">
        <v>81</v>
      </c>
      <c r="B39" s="34">
        <f>'SEKTÖR (U S D)'!D41</f>
        <v>-6.911745589163952</v>
      </c>
      <c r="C39" s="34">
        <f>'SEKTÖR (TL)'!D41</f>
        <v>5.183165728837625</v>
      </c>
      <c r="D39" s="34">
        <f>'SEKTÖR (U S D)'!H41</f>
        <v>-3.533065138678356</v>
      </c>
      <c r="E39" s="34">
        <f>'SEKTÖR (TL)'!H41</f>
        <v>9.646013316220353</v>
      </c>
      <c r="F39" s="34">
        <f>'SEKTÖR (U S D)'!L41</f>
        <v>13.142825232760494</v>
      </c>
      <c r="G39" s="34">
        <f>'SEKTÖR (TL)'!L41</f>
        <v>28.608980838423953</v>
      </c>
    </row>
    <row r="40" spans="1:7" ht="18" thickBot="1" thickTop="1">
      <c r="A40" s="51" t="s">
        <v>17</v>
      </c>
      <c r="B40" s="59">
        <f>'SEKTÖR (U S D)'!D42</f>
        <v>10.338217087258537</v>
      </c>
      <c r="C40" s="59">
        <f>'SEKTÖR (TL)'!D42</f>
        <v>24.674407609931485</v>
      </c>
      <c r="D40" s="59">
        <f>'SEKTÖR (U S D)'!H42</f>
        <v>3.0073010531281037</v>
      </c>
      <c r="E40" s="59">
        <f>'SEKTÖR (TL)'!H42</f>
        <v>17.079908459573755</v>
      </c>
      <c r="F40" s="59">
        <f>'SEKTÖR (U S D)'!L42</f>
        <v>3.4472388749671348</v>
      </c>
      <c r="G40" s="59">
        <f>'SEKTÖR (TL)'!L42</f>
        <v>17.58804798173159</v>
      </c>
    </row>
    <row r="41" spans="1:7" ht="14.25">
      <c r="A41" s="44" t="s">
        <v>84</v>
      </c>
      <c r="B41" s="34">
        <f>'SEKTÖR (U S D)'!D43</f>
        <v>10.338217087258537</v>
      </c>
      <c r="C41" s="34">
        <f>'SEKTÖR (TL)'!D43</f>
        <v>24.674407609931485</v>
      </c>
      <c r="D41" s="34">
        <f>'SEKTÖR (U S D)'!H43</f>
        <v>3.0073010531281037</v>
      </c>
      <c r="E41" s="34">
        <f>'SEKTÖR (TL)'!H43</f>
        <v>17.079908459573755</v>
      </c>
      <c r="F41" s="34">
        <f>'SEKTÖR (U S D)'!L43</f>
        <v>3.4472388749671348</v>
      </c>
      <c r="G41" s="34">
        <f>'SEKTÖR (TL)'!L43</f>
        <v>17.58804798173159</v>
      </c>
    </row>
    <row r="42" spans="1:7" ht="14.25">
      <c r="A42" s="111" t="s">
        <v>125</v>
      </c>
      <c r="B42" s="122"/>
      <c r="C42" s="122"/>
      <c r="D42" s="114">
        <f>'SEKTÖR (U S D)'!H44</f>
        <v>937.0841387509248</v>
      </c>
      <c r="E42" s="114">
        <f>'SEKTÖR (TL)'!H44</f>
        <v>1078.7680561323364</v>
      </c>
      <c r="F42" s="114">
        <f>'SEKTÖR (U S D)'!L44</f>
        <v>49.04510935710945</v>
      </c>
      <c r="G42" s="114">
        <f>'SEKTÖR (TL)'!L44</f>
        <v>69.41895850607627</v>
      </c>
    </row>
    <row r="43" spans="1:7" s="39" customFormat="1" ht="18.75" thickBot="1">
      <c r="A43" s="46" t="s">
        <v>18</v>
      </c>
      <c r="B43" s="48">
        <f>'SEKTÖR (U S D)'!D45</f>
        <v>8.122902144666254</v>
      </c>
      <c r="C43" s="48">
        <f>'SEKTÖR (TL)'!D45</f>
        <v>22.171257881504207</v>
      </c>
      <c r="D43" s="48">
        <f>'SEKTÖR (U S D)'!H45</f>
        <v>10.573099580278514</v>
      </c>
      <c r="E43" s="48">
        <f>'SEKTÖR (TL)'!H45</f>
        <v>25.679328014557296</v>
      </c>
      <c r="F43" s="48">
        <f>'SEKTÖR (U S D)'!L45</f>
        <v>15.892689228333628</v>
      </c>
      <c r="G43" s="48">
        <f>'SEKTÖR (TL)'!L45</f>
        <v>31.73473985307983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4">
      <selection activeCell="B9" sqref="B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22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99413.524</v>
      </c>
      <c r="C9" s="12">
        <v>108506.44</v>
      </c>
      <c r="D9" s="50">
        <f aca="true" t="shared" si="0" ref="D9:D22">(C9-B9)/B9*100</f>
        <v>9.146558369664067</v>
      </c>
      <c r="E9" s="9">
        <f aca="true" t="shared" si="1" ref="E9:E22">C9/C$22*100</f>
        <v>0.8606032446371042</v>
      </c>
      <c r="F9" s="84">
        <v>996413.6919999999</v>
      </c>
      <c r="G9" s="84">
        <v>1094788.657</v>
      </c>
      <c r="H9" s="85">
        <f aca="true" t="shared" si="2" ref="H9:H22">(G9-F9)/F9*100</f>
        <v>9.87290377378716</v>
      </c>
      <c r="I9" s="9">
        <f aca="true" t="shared" si="3" ref="I9:I22">G9/G$22*100</f>
        <v>0.8041371677768839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1103662.659</v>
      </c>
      <c r="C10" s="12">
        <v>1283387.95</v>
      </c>
      <c r="D10" s="50">
        <f t="shared" si="0"/>
        <v>16.284440678897695</v>
      </c>
      <c r="E10" s="9">
        <f t="shared" si="1"/>
        <v>10.179007199002765</v>
      </c>
      <c r="F10" s="84">
        <v>10313784.345</v>
      </c>
      <c r="G10" s="84">
        <v>12944708.049999999</v>
      </c>
      <c r="H10" s="85">
        <f t="shared" si="2"/>
        <v>25.50881051023176</v>
      </c>
      <c r="I10" s="9">
        <f t="shared" si="3"/>
        <v>9.508064229994693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266812.291</v>
      </c>
      <c r="C11" s="12">
        <v>269464.867</v>
      </c>
      <c r="D11" s="50">
        <f t="shared" si="0"/>
        <v>0.994173090774143</v>
      </c>
      <c r="E11" s="9">
        <f t="shared" si="1"/>
        <v>2.137221890755109</v>
      </c>
      <c r="F11" s="84">
        <v>3275378.6700000004</v>
      </c>
      <c r="G11" s="84">
        <v>3334162.272</v>
      </c>
      <c r="H11" s="85">
        <f t="shared" si="2"/>
        <v>1.7947116325331474</v>
      </c>
      <c r="I11" s="9">
        <f t="shared" si="3"/>
        <v>2.448987564103544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143416.809</v>
      </c>
      <c r="C12" s="12">
        <v>158493.561</v>
      </c>
      <c r="D12" s="50">
        <f t="shared" si="0"/>
        <v>10.51254180393874</v>
      </c>
      <c r="E12" s="9">
        <f t="shared" si="1"/>
        <v>1.257068915455053</v>
      </c>
      <c r="F12" s="84">
        <v>1560949.242</v>
      </c>
      <c r="G12" s="84">
        <v>1713711.847</v>
      </c>
      <c r="H12" s="85">
        <f t="shared" si="2"/>
        <v>9.786519695174045</v>
      </c>
      <c r="I12" s="9">
        <f t="shared" si="3"/>
        <v>1.2587446738884809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91070.825</v>
      </c>
      <c r="C13" s="12">
        <v>110303.191</v>
      </c>
      <c r="D13" s="50">
        <f t="shared" si="0"/>
        <v>21.11803203715351</v>
      </c>
      <c r="E13" s="9">
        <f t="shared" si="1"/>
        <v>0.8748539171354828</v>
      </c>
      <c r="F13" s="84">
        <v>1209028.2650000001</v>
      </c>
      <c r="G13" s="84">
        <v>1105508.0359999998</v>
      </c>
      <c r="H13" s="85">
        <f t="shared" si="2"/>
        <v>-8.562267069910087</v>
      </c>
      <c r="I13" s="9">
        <f t="shared" si="3"/>
        <v>0.8120106975346798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1067144.695</v>
      </c>
      <c r="C14" s="12">
        <v>1077345.503</v>
      </c>
      <c r="D14" s="50">
        <f t="shared" si="0"/>
        <v>0.9558973631031319</v>
      </c>
      <c r="E14" s="9">
        <f t="shared" si="1"/>
        <v>8.54481112344109</v>
      </c>
      <c r="F14" s="84">
        <v>9735437.129</v>
      </c>
      <c r="G14" s="84">
        <v>11486518.387</v>
      </c>
      <c r="H14" s="85">
        <f t="shared" si="2"/>
        <v>17.98667316934197</v>
      </c>
      <c r="I14" s="9">
        <f t="shared" si="3"/>
        <v>8.43700407770966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591557.519</v>
      </c>
      <c r="C15" s="12">
        <v>690522.138</v>
      </c>
      <c r="D15" s="50">
        <f t="shared" si="0"/>
        <v>16.729500652327957</v>
      </c>
      <c r="E15" s="9">
        <f t="shared" si="1"/>
        <v>5.476777161397519</v>
      </c>
      <c r="F15" s="84">
        <v>5611577.541</v>
      </c>
      <c r="G15" s="84">
        <v>7336122.119</v>
      </c>
      <c r="H15" s="85">
        <f t="shared" si="2"/>
        <v>30.73190320190569</v>
      </c>
      <c r="I15" s="9">
        <f t="shared" si="3"/>
        <v>5.388481535243028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545477.905</v>
      </c>
      <c r="C16" s="12">
        <v>509204.722</v>
      </c>
      <c r="D16" s="50">
        <f t="shared" si="0"/>
        <v>-6.649798766826315</v>
      </c>
      <c r="E16" s="9">
        <f t="shared" si="1"/>
        <v>4.03868411808308</v>
      </c>
      <c r="F16" s="84">
        <v>4855658.0940000005</v>
      </c>
      <c r="G16" s="84">
        <v>5849509.566</v>
      </c>
      <c r="H16" s="85">
        <f t="shared" si="2"/>
        <v>20.46790471569803</v>
      </c>
      <c r="I16" s="9">
        <f t="shared" si="3"/>
        <v>4.296544383439871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3090594.399</v>
      </c>
      <c r="C17" s="12">
        <v>3570362.305</v>
      </c>
      <c r="D17" s="50">
        <f t="shared" si="0"/>
        <v>15.523483319429904</v>
      </c>
      <c r="E17" s="9">
        <f t="shared" si="1"/>
        <v>28.31781582930018</v>
      </c>
      <c r="F17" s="84">
        <v>33931870.16</v>
      </c>
      <c r="G17" s="84">
        <v>39298344.123</v>
      </c>
      <c r="H17" s="85">
        <f t="shared" si="2"/>
        <v>15.81543822281326</v>
      </c>
      <c r="I17" s="9">
        <f t="shared" si="3"/>
        <v>28.865168577820384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1605818.294</v>
      </c>
      <c r="C18" s="12">
        <v>1729534.533</v>
      </c>
      <c r="D18" s="50">
        <f t="shared" si="0"/>
        <v>7.704248946612141</v>
      </c>
      <c r="E18" s="9">
        <f t="shared" si="1"/>
        <v>13.717554744324104</v>
      </c>
      <c r="F18" s="84">
        <v>16943158.355</v>
      </c>
      <c r="G18" s="84">
        <v>18642083.552</v>
      </c>
      <c r="H18" s="85">
        <f t="shared" si="2"/>
        <v>10.027204854038564</v>
      </c>
      <c r="I18" s="9">
        <f t="shared" si="3"/>
        <v>13.692864073001912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114727.122</v>
      </c>
      <c r="C19" s="12">
        <v>113954.594</v>
      </c>
      <c r="D19" s="50">
        <f t="shared" si="0"/>
        <v>-0.6733612650023642</v>
      </c>
      <c r="E19" s="9">
        <f t="shared" si="1"/>
        <v>0.9038144955977163</v>
      </c>
      <c r="F19" s="84">
        <v>1418333.635</v>
      </c>
      <c r="G19" s="84">
        <v>1484612.195</v>
      </c>
      <c r="H19" s="85">
        <f t="shared" si="2"/>
        <v>4.67298796026931</v>
      </c>
      <c r="I19" s="9">
        <f t="shared" si="3"/>
        <v>1.0904678616288614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900222.899</v>
      </c>
      <c r="C20" s="12">
        <v>944711.354</v>
      </c>
      <c r="D20" s="50">
        <f t="shared" si="0"/>
        <v>4.941937718915999</v>
      </c>
      <c r="E20" s="9">
        <f t="shared" si="1"/>
        <v>7.492842420209454</v>
      </c>
      <c r="F20" s="84">
        <v>9021876.13</v>
      </c>
      <c r="G20" s="84">
        <v>10362508.25</v>
      </c>
      <c r="H20" s="85">
        <f t="shared" si="2"/>
        <v>14.85979302622058</v>
      </c>
      <c r="I20" s="9">
        <f t="shared" si="3"/>
        <v>7.611403335191475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2043729.037</v>
      </c>
      <c r="C21" s="90">
        <v>2042392.773</v>
      </c>
      <c r="D21" s="91">
        <f t="shared" si="0"/>
        <v>-0.06538361866020533</v>
      </c>
      <c r="E21" s="92">
        <f t="shared" si="1"/>
        <v>16.198944940661335</v>
      </c>
      <c r="F21" s="93">
        <v>19043156.796</v>
      </c>
      <c r="G21" s="94">
        <v>21534429.851999998</v>
      </c>
      <c r="H21" s="95">
        <f t="shared" si="2"/>
        <v>13.082248298891747</v>
      </c>
      <c r="I21" s="92">
        <f t="shared" si="3"/>
        <v>15.817331792904445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11660974.39204</v>
      </c>
      <c r="C22" s="102">
        <v>12608183.931000002</v>
      </c>
      <c r="D22" s="103">
        <f t="shared" si="0"/>
        <v>8.122902144494763</v>
      </c>
      <c r="E22" s="104">
        <f t="shared" si="1"/>
        <v>100</v>
      </c>
      <c r="F22" s="105">
        <v>117913948.46804</v>
      </c>
      <c r="G22" s="106">
        <v>136144516.243</v>
      </c>
      <c r="H22" s="103">
        <f t="shared" si="2"/>
        <v>15.460908579362265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3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1039379.156</v>
      </c>
      <c r="D5" s="30">
        <v>1074251.653</v>
      </c>
      <c r="E5" s="30">
        <v>1272966.545</v>
      </c>
      <c r="F5" s="30"/>
      <c r="G5" s="30"/>
      <c r="H5" s="30"/>
      <c r="I5" s="30"/>
      <c r="J5" s="30"/>
      <c r="K5" s="30"/>
      <c r="L5" s="30"/>
      <c r="M5" s="30"/>
      <c r="N5" s="30"/>
      <c r="O5" s="30">
        <v>3386597.354</v>
      </c>
      <c r="P5" s="68">
        <f aca="true" t="shared" si="0" ref="P5:P24">O5/O$26*100</f>
        <v>9.880489466000347</v>
      </c>
    </row>
    <row r="6" spans="1:16" ht="12.75">
      <c r="A6" s="67" t="s">
        <v>88</v>
      </c>
      <c r="B6" s="29" t="s">
        <v>66</v>
      </c>
      <c r="C6" s="30">
        <v>751089.623</v>
      </c>
      <c r="D6" s="30">
        <v>795377.784</v>
      </c>
      <c r="E6" s="30">
        <v>918031.045</v>
      </c>
      <c r="F6" s="30"/>
      <c r="G6" s="30"/>
      <c r="H6" s="30"/>
      <c r="I6" s="30"/>
      <c r="J6" s="30"/>
      <c r="K6" s="30"/>
      <c r="L6" s="30"/>
      <c r="M6" s="30"/>
      <c r="N6" s="30"/>
      <c r="O6" s="30">
        <v>2464498.452</v>
      </c>
      <c r="P6" s="68">
        <f t="shared" si="0"/>
        <v>7.190240955335065</v>
      </c>
    </row>
    <row r="7" spans="1:16" ht="12.75">
      <c r="A7" s="67" t="s">
        <v>89</v>
      </c>
      <c r="B7" s="29" t="s">
        <v>130</v>
      </c>
      <c r="C7" s="30">
        <v>625300.042</v>
      </c>
      <c r="D7" s="30">
        <v>616506.941</v>
      </c>
      <c r="E7" s="30">
        <v>672382.156</v>
      </c>
      <c r="F7" s="30"/>
      <c r="G7" s="30"/>
      <c r="H7" s="30"/>
      <c r="I7" s="30"/>
      <c r="J7" s="30"/>
      <c r="K7" s="30"/>
      <c r="L7" s="30"/>
      <c r="M7" s="30"/>
      <c r="N7" s="30"/>
      <c r="O7" s="30">
        <v>1914189.139</v>
      </c>
      <c r="P7" s="68">
        <f t="shared" si="0"/>
        <v>5.584698636075817</v>
      </c>
    </row>
    <row r="8" spans="1:16" ht="12.75">
      <c r="A8" s="67" t="s">
        <v>90</v>
      </c>
      <c r="B8" s="29" t="s">
        <v>62</v>
      </c>
      <c r="C8" s="30">
        <v>511853.989</v>
      </c>
      <c r="D8" s="30">
        <v>518000.309</v>
      </c>
      <c r="E8" s="30">
        <v>630433.116</v>
      </c>
      <c r="F8" s="30"/>
      <c r="G8" s="30"/>
      <c r="H8" s="30"/>
      <c r="I8" s="30"/>
      <c r="J8" s="30"/>
      <c r="K8" s="30"/>
      <c r="L8" s="30"/>
      <c r="M8" s="30"/>
      <c r="N8" s="30"/>
      <c r="O8" s="30">
        <v>1660287.4139999999</v>
      </c>
      <c r="P8" s="68">
        <f t="shared" si="0"/>
        <v>4.843933479480287</v>
      </c>
    </row>
    <row r="9" spans="1:16" ht="12.75">
      <c r="A9" s="67" t="s">
        <v>91</v>
      </c>
      <c r="B9" s="29" t="s">
        <v>63</v>
      </c>
      <c r="C9" s="30">
        <v>510765.598</v>
      </c>
      <c r="D9" s="30">
        <v>545306.813</v>
      </c>
      <c r="E9" s="30">
        <v>572371.667</v>
      </c>
      <c r="F9" s="30"/>
      <c r="G9" s="30"/>
      <c r="H9" s="30"/>
      <c r="I9" s="30"/>
      <c r="J9" s="30"/>
      <c r="K9" s="30"/>
      <c r="L9" s="30"/>
      <c r="M9" s="30"/>
      <c r="N9" s="30"/>
      <c r="O9" s="30">
        <v>1628444.0779999997</v>
      </c>
      <c r="P9" s="68">
        <f t="shared" si="0"/>
        <v>4.751029684602312</v>
      </c>
    </row>
    <row r="10" spans="1:16" ht="12.75">
      <c r="A10" s="67" t="s">
        <v>92</v>
      </c>
      <c r="B10" s="29" t="s">
        <v>138</v>
      </c>
      <c r="C10" s="30">
        <v>441856.054</v>
      </c>
      <c r="D10" s="30">
        <v>513106.636</v>
      </c>
      <c r="E10" s="30">
        <v>614554.912</v>
      </c>
      <c r="F10" s="30"/>
      <c r="G10" s="30"/>
      <c r="H10" s="30"/>
      <c r="I10" s="30"/>
      <c r="J10" s="30"/>
      <c r="K10" s="30"/>
      <c r="L10" s="30"/>
      <c r="M10" s="30"/>
      <c r="N10" s="30"/>
      <c r="O10" s="30">
        <v>1569517.602</v>
      </c>
      <c r="P10" s="68">
        <f t="shared" si="0"/>
        <v>4.579110095549647</v>
      </c>
    </row>
    <row r="11" spans="1:16" ht="12.75">
      <c r="A11" s="67" t="s">
        <v>93</v>
      </c>
      <c r="B11" s="29" t="s">
        <v>157</v>
      </c>
      <c r="C11" s="30">
        <v>456585.425</v>
      </c>
      <c r="D11" s="30">
        <v>486305.688</v>
      </c>
      <c r="E11" s="30">
        <v>481071.632</v>
      </c>
      <c r="F11" s="30"/>
      <c r="G11" s="30"/>
      <c r="H11" s="30"/>
      <c r="I11" s="30"/>
      <c r="J11" s="30"/>
      <c r="K11" s="30"/>
      <c r="L11" s="30"/>
      <c r="M11" s="30"/>
      <c r="N11" s="30"/>
      <c r="O11" s="30">
        <v>1423962.745</v>
      </c>
      <c r="P11" s="68">
        <f t="shared" si="0"/>
        <v>4.154449859630239</v>
      </c>
    </row>
    <row r="12" spans="1:16" ht="12.75">
      <c r="A12" s="67" t="s">
        <v>94</v>
      </c>
      <c r="B12" s="29" t="s">
        <v>64</v>
      </c>
      <c r="C12" s="30">
        <v>294949.861</v>
      </c>
      <c r="D12" s="30">
        <v>301531.758</v>
      </c>
      <c r="E12" s="30">
        <v>390977.489</v>
      </c>
      <c r="F12" s="30"/>
      <c r="G12" s="30"/>
      <c r="H12" s="30"/>
      <c r="I12" s="30"/>
      <c r="J12" s="30"/>
      <c r="K12" s="30"/>
      <c r="L12" s="30"/>
      <c r="M12" s="30"/>
      <c r="N12" s="30"/>
      <c r="O12" s="30">
        <v>987459.108</v>
      </c>
      <c r="P12" s="68">
        <f t="shared" si="0"/>
        <v>2.880938681173994</v>
      </c>
    </row>
    <row r="13" spans="1:16" ht="12.75">
      <c r="A13" s="67" t="s">
        <v>95</v>
      </c>
      <c r="B13" s="29" t="s">
        <v>149</v>
      </c>
      <c r="C13" s="30">
        <v>324496.057</v>
      </c>
      <c r="D13" s="30">
        <v>321783.301</v>
      </c>
      <c r="E13" s="30">
        <v>267024.46</v>
      </c>
      <c r="F13" s="30"/>
      <c r="G13" s="30"/>
      <c r="H13" s="30"/>
      <c r="I13" s="30"/>
      <c r="J13" s="30"/>
      <c r="K13" s="30"/>
      <c r="L13" s="30"/>
      <c r="M13" s="30"/>
      <c r="N13" s="30"/>
      <c r="O13" s="30">
        <v>913303.818</v>
      </c>
      <c r="P13" s="68">
        <f t="shared" si="0"/>
        <v>2.6645886149850506</v>
      </c>
    </row>
    <row r="14" spans="1:16" ht="12.75">
      <c r="A14" s="67" t="s">
        <v>96</v>
      </c>
      <c r="B14" s="29" t="s">
        <v>65</v>
      </c>
      <c r="C14" s="30">
        <v>300473.88</v>
      </c>
      <c r="D14" s="30">
        <v>302375.034</v>
      </c>
      <c r="E14" s="30">
        <v>304440.083</v>
      </c>
      <c r="F14" s="30"/>
      <c r="G14" s="30"/>
      <c r="H14" s="30"/>
      <c r="I14" s="30"/>
      <c r="J14" s="30"/>
      <c r="K14" s="30"/>
      <c r="L14" s="30"/>
      <c r="M14" s="30"/>
      <c r="N14" s="30"/>
      <c r="O14" s="30">
        <v>907288.997</v>
      </c>
      <c r="P14" s="68">
        <f t="shared" si="0"/>
        <v>2.647040211877671</v>
      </c>
    </row>
    <row r="15" spans="1:16" ht="12.75">
      <c r="A15" s="67" t="s">
        <v>97</v>
      </c>
      <c r="B15" s="29" t="s">
        <v>140</v>
      </c>
      <c r="C15" s="30">
        <v>277368.663</v>
      </c>
      <c r="D15" s="30">
        <v>257078.408</v>
      </c>
      <c r="E15" s="30">
        <v>362816.593</v>
      </c>
      <c r="F15" s="30"/>
      <c r="G15" s="30"/>
      <c r="H15" s="30"/>
      <c r="I15" s="30"/>
      <c r="J15" s="30"/>
      <c r="K15" s="30"/>
      <c r="L15" s="30"/>
      <c r="M15" s="30"/>
      <c r="N15" s="30"/>
      <c r="O15" s="30">
        <v>897263.664</v>
      </c>
      <c r="P15" s="68">
        <f t="shared" si="0"/>
        <v>2.617791031433279</v>
      </c>
    </row>
    <row r="16" spans="1:16" ht="12.75">
      <c r="A16" s="67" t="s">
        <v>98</v>
      </c>
      <c r="B16" s="29" t="s">
        <v>147</v>
      </c>
      <c r="C16" s="30">
        <v>245099</v>
      </c>
      <c r="D16" s="30">
        <v>269511.535</v>
      </c>
      <c r="E16" s="30">
        <v>326922.259</v>
      </c>
      <c r="F16" s="30"/>
      <c r="G16" s="30"/>
      <c r="H16" s="30"/>
      <c r="I16" s="30"/>
      <c r="J16" s="30"/>
      <c r="K16" s="30"/>
      <c r="L16" s="30"/>
      <c r="M16" s="30"/>
      <c r="N16" s="30"/>
      <c r="O16" s="30">
        <v>841532.794</v>
      </c>
      <c r="P16" s="68">
        <f t="shared" si="0"/>
        <v>2.455194709400591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234299.46</v>
      </c>
      <c r="E17" s="30">
        <v>217295.076</v>
      </c>
      <c r="F17" s="30"/>
      <c r="G17" s="30"/>
      <c r="H17" s="30"/>
      <c r="I17" s="30"/>
      <c r="J17" s="30"/>
      <c r="K17" s="30"/>
      <c r="L17" s="30"/>
      <c r="M17" s="30"/>
      <c r="N17" s="30"/>
      <c r="O17" s="30">
        <v>677959.436</v>
      </c>
      <c r="P17" s="68">
        <f t="shared" si="0"/>
        <v>1.9779650089969143</v>
      </c>
    </row>
    <row r="18" spans="1:16" ht="12.75">
      <c r="A18" s="67" t="s">
        <v>100</v>
      </c>
      <c r="B18" s="29" t="s">
        <v>139</v>
      </c>
      <c r="C18" s="30">
        <v>193795.377</v>
      </c>
      <c r="D18" s="30">
        <v>205061.113</v>
      </c>
      <c r="E18" s="30">
        <v>230576.777</v>
      </c>
      <c r="F18" s="30"/>
      <c r="G18" s="30"/>
      <c r="H18" s="30"/>
      <c r="I18" s="30"/>
      <c r="J18" s="30"/>
      <c r="K18" s="30"/>
      <c r="L18" s="30"/>
      <c r="M18" s="30"/>
      <c r="N18" s="30"/>
      <c r="O18" s="30">
        <v>629433.267</v>
      </c>
      <c r="P18" s="68">
        <f t="shared" si="0"/>
        <v>1.8363885971853515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210450.16</v>
      </c>
      <c r="E19" s="30">
        <v>220962.963</v>
      </c>
      <c r="F19" s="30"/>
      <c r="G19" s="30"/>
      <c r="H19" s="30"/>
      <c r="I19" s="30"/>
      <c r="J19" s="30"/>
      <c r="K19" s="30"/>
      <c r="L19" s="30"/>
      <c r="M19" s="30"/>
      <c r="N19" s="30"/>
      <c r="O19" s="30">
        <v>617991.689</v>
      </c>
      <c r="P19" s="68">
        <f t="shared" si="0"/>
        <v>1.8030074836113106</v>
      </c>
    </row>
    <row r="20" spans="1:16" ht="12.75">
      <c r="A20" s="67" t="s">
        <v>102</v>
      </c>
      <c r="B20" s="29" t="s">
        <v>173</v>
      </c>
      <c r="C20" s="30">
        <v>231254.492</v>
      </c>
      <c r="D20" s="30">
        <v>167798.878</v>
      </c>
      <c r="E20" s="30">
        <v>202344.796</v>
      </c>
      <c r="F20" s="30"/>
      <c r="G20" s="30"/>
      <c r="H20" s="30"/>
      <c r="I20" s="30"/>
      <c r="J20" s="30"/>
      <c r="K20" s="30"/>
      <c r="L20" s="30"/>
      <c r="M20" s="30"/>
      <c r="N20" s="30"/>
      <c r="O20" s="30">
        <v>601398.166</v>
      </c>
      <c r="P20" s="68">
        <f t="shared" si="0"/>
        <v>1.7545954310206218</v>
      </c>
    </row>
    <row r="21" spans="1:16" ht="12.75">
      <c r="A21" s="67" t="s">
        <v>103</v>
      </c>
      <c r="B21" s="29" t="s">
        <v>151</v>
      </c>
      <c r="C21" s="30">
        <v>181270.088</v>
      </c>
      <c r="D21" s="30">
        <v>173525.843</v>
      </c>
      <c r="E21" s="30">
        <v>221052.689</v>
      </c>
      <c r="F21" s="30"/>
      <c r="G21" s="30"/>
      <c r="H21" s="30"/>
      <c r="I21" s="30"/>
      <c r="J21" s="30"/>
      <c r="K21" s="30"/>
      <c r="L21" s="30"/>
      <c r="M21" s="30"/>
      <c r="N21" s="30"/>
      <c r="O21" s="30">
        <v>575848.62</v>
      </c>
      <c r="P21" s="68">
        <f t="shared" si="0"/>
        <v>1.6800539388600835</v>
      </c>
    </row>
    <row r="22" spans="1:16" ht="12.75">
      <c r="A22" s="67" t="s">
        <v>104</v>
      </c>
      <c r="B22" s="29" t="s">
        <v>150</v>
      </c>
      <c r="C22" s="30">
        <v>158766.479</v>
      </c>
      <c r="D22" s="30">
        <v>196511.262</v>
      </c>
      <c r="E22" s="30">
        <v>205287.898</v>
      </c>
      <c r="F22" s="30"/>
      <c r="G22" s="30"/>
      <c r="H22" s="30"/>
      <c r="I22" s="30"/>
      <c r="J22" s="30"/>
      <c r="K22" s="30"/>
      <c r="L22" s="30"/>
      <c r="M22" s="30"/>
      <c r="N22" s="30"/>
      <c r="O22" s="30">
        <v>560565.639</v>
      </c>
      <c r="P22" s="68">
        <f t="shared" si="0"/>
        <v>1.635465428034836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176656.957</v>
      </c>
      <c r="F23" s="30"/>
      <c r="G23" s="30"/>
      <c r="H23" s="30"/>
      <c r="I23" s="30"/>
      <c r="J23" s="30"/>
      <c r="K23" s="30"/>
      <c r="L23" s="30"/>
      <c r="M23" s="30"/>
      <c r="N23" s="30"/>
      <c r="O23" s="30">
        <v>534705.733</v>
      </c>
      <c r="P23" s="68">
        <f t="shared" si="0"/>
        <v>1.5600184521718887</v>
      </c>
    </row>
    <row r="24" spans="1:16" ht="12.75">
      <c r="A24" s="67" t="s">
        <v>106</v>
      </c>
      <c r="B24" s="29" t="s">
        <v>172</v>
      </c>
      <c r="C24" s="30">
        <v>123781.81</v>
      </c>
      <c r="D24" s="30">
        <v>164313.22</v>
      </c>
      <c r="E24" s="30">
        <v>180085.991</v>
      </c>
      <c r="F24" s="30"/>
      <c r="G24" s="30"/>
      <c r="H24" s="30"/>
      <c r="I24" s="30"/>
      <c r="J24" s="30"/>
      <c r="K24" s="30"/>
      <c r="L24" s="30"/>
      <c r="M24" s="30"/>
      <c r="N24" s="30"/>
      <c r="O24" s="30">
        <v>468181.02100000007</v>
      </c>
      <c r="P24" s="68">
        <f t="shared" si="0"/>
        <v>1.365930803881384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23260428.736000005</v>
      </c>
      <c r="P25" s="37">
        <f>SUM(P5:P24)</f>
        <v>67.86293056930668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34275603.10299997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</cp:lastModifiedBy>
  <cp:lastPrinted>2012-02-01T05:51:10Z</cp:lastPrinted>
  <dcterms:created xsi:type="dcterms:W3CDTF">2002-11-01T09:35:27Z</dcterms:created>
  <dcterms:modified xsi:type="dcterms:W3CDTF">2012-04-01T04:47:18Z</dcterms:modified>
  <cp:category/>
  <cp:version/>
  <cp:contentType/>
  <cp:contentStatus/>
</cp:coreProperties>
</file>