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<sst xmlns="http://schemas.openxmlformats.org/spreadsheetml/2006/main" count="339" uniqueCount="177">
  <si>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</si>
  <si>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</si>
  <si>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</si>
  <si>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</si>
  <si>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</si>
  <si>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</si>
  <si>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</si>
  <si>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</si>
  <si>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</si>
  <si>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</si>
  <si>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</si>
  <si>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</si>
  <si>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</si>
  <si>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</si>
  <si>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</si>
  <si>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</si>
  <si>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</si>
  <si>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</si>
  <si>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</si>
  <si>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</si>
  <si>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</si>
  <si>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</si>
  <si>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</si>
  <si>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</si>
  <si>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</si>
  <si>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</si>
  <si>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</si>
  <si>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</si>
  <si>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</si>
  <si>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</si>
  <si>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</si>
  <si>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</si>
  <si>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</si>
  <si>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</si>
  <si>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</si>
  <si>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</si>
  <si>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</si>
  <si>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</si>
  <si>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</si>
  <si>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</si>
  <si>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</si>
  <si>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</si>
  <si>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</si>
  <si>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</si>
  <si>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</si>
  <si>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</si>
  <si>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</si>
  <si>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</si>
  <si>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</si>
  <si>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</si>
  <si>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</si>
  <si>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</si>
  <si>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</si>
  <si>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</si>
  <si>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</si>
  <si>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</si>
  <si>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</si>
  <si>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</si>
  <si>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</si>
  <si>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</si>
  <si>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</si>
  <si>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</si>
  <si>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</si>
  <si>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</si>
  <si>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</si>
  <si>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</si>
  <si>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</si>
  <si>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</si>
  <si>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</si>
  <si>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</si>
  <si>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</si>
  <si>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</si>
  <si>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</si>
  <si>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</si>
  <si>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</si>
  <si>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</si>
  <si>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</si>
  <si>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</si>
  <si>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</si>
  <si>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</si>
  <si>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</si>
  <si>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</si>
  <si>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</si>
  <si>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</si>
  <si>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</si>
  <si>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</si>
  <si>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</si>
  <si>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</si>
  <si>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</si>
  <si>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</si>
  <si>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</si>
  <si>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</si>
  <si>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</si>
  <si>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</si>
  <si>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</si>
  <si>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</si>
  <si>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</si>
  <si>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</si>
  <si>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</si>
  <si>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</si>
  <si>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</si>
  <si>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</si>
  <si>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</si>
  <si>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</si>
  <si>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</si>
  <si>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</si>
  <si>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</si>
  <si>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</si>
  <si>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</si>
  <si>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</si>
  <si>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</si>
  <si>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</si>
  <si>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</si>
  <si>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</si>
  <si>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</si>
  <si>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</si>
  <si>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</si>
  <si>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</si>
  <si>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</si>
  <si>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</si>
  <si>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</si>
  <si>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</si>
  <si>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</si>
  <si>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</si>
  <si>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</si>
  <si>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</si>
  <si>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</si>
  <si>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</si>
  <si>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</si>
  <si>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</si>
  <si>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</si>
  <si>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</si>
  <si>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</si>
  <si>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</si>
  <si>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</si>
  <si>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</si>
  <si>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</si>
  <si>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</si>
  <si>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</si>
  <si>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</si>
  <si>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</si>
  <si>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</si>
  <si>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</si>
  <si>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</si>
  <si>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</si>
  <si>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</si>
  <si>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</si>
  <si>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</si>
  <si>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</si>
  <si>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</si>
  <si>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</si>
  <si>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</si>
  <si>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</si>
  <si>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</si>
  <si>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</si>
  <si>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</si>
  <si>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</si>
  <si>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</si>
  <si>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</si>
  <si>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</si>
  <si>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</si>
  <si>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</si>
  <si>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</si>
  <si>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</si>
  <si>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</si>
  <si>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</si>
  <si>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</si>
  <si>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</si>
  <si>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</si>
  <si>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</si>
  <si>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</si>
  <si>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2012 İHRACAT RAKAMLARI</t>
  </si>
  <si>
    <t>OCAK-MAYIS</t>
  </si>
  <si>
    <t>MAYIS (2012/2011)</t>
  </si>
  <si>
    <t>MAYIS 2012 İHRACAT RAKAMLARI - TL</t>
  </si>
  <si>
    <t xml:space="preserve">POLONYA </t>
  </si>
  <si>
    <t>BULGARİSTAN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</si>
</sst>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8737029.043</c:v>
                </c:pt>
                <c:pt idx="1">
                  <c:v>9324774.425</c:v>
                </c:pt>
                <c:pt idx="2">
                  <c:v>10619481.436</c:v>
                </c:pt>
                <c:pt idx="3">
                  <c:v>9560832.781</c:v>
                </c:pt>
                <c:pt idx="4">
                  <c:v>9904177.766</c:v>
                </c:pt>
              </c:numCache>
            </c:numRef>
          </c:val>
          <c:smooth val="0"/>
        </c:ser>
        <c:marker val="1"/>
        <c:axId val="8319091"/>
        <c:axId val="7762956"/>
      </c:lineChart>
      <c:cat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90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106993.166</c:v>
                </c:pt>
                <c:pt idx="3">
                  <c:v>96030.602</c:v>
                </c:pt>
                <c:pt idx="4">
                  <c:v>97990.861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538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144559.772</c:v>
                </c:pt>
                <c:pt idx="2">
                  <c:v>137109.934</c:v>
                </c:pt>
                <c:pt idx="3">
                  <c:v>133175.073</c:v>
                </c:pt>
                <c:pt idx="4">
                  <c:v>130032.373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5649367"/>
        <c:axId val="50844304"/>
      </c:line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93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19464.514</c:v>
                </c:pt>
                <c:pt idx="3">
                  <c:v>15965.169</c:v>
                </c:pt>
                <c:pt idx="4">
                  <c:v>15622.158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54945553"/>
        <c:axId val="24747930"/>
      </c:line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47930"/>
        <c:crosses val="autoZero"/>
        <c:auto val="1"/>
        <c:lblOffset val="100"/>
        <c:tickLblSkip val="1"/>
        <c:noMultiLvlLbl val="0"/>
      </c:catAx>
      <c:valAx>
        <c:axId val="24747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455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73200.305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1404779"/>
        <c:axId val="58425284"/>
      </c:line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25284"/>
        <c:crosses val="autoZero"/>
        <c:auto val="1"/>
        <c:lblOffset val="100"/>
        <c:tickLblSkip val="1"/>
        <c:noMultiLvlLbl val="0"/>
      </c:catAx>
      <c:valAx>
        <c:axId val="5842528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047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6065509"/>
        <c:axId val="34827534"/>
      </c:line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06550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147781.26</c:v>
                </c:pt>
                <c:pt idx="3">
                  <c:v>115233.647</c:v>
                </c:pt>
                <c:pt idx="4">
                  <c:v>129315.359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1235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268019.757</c:v>
                </c:pt>
                <c:pt idx="1">
                  <c:v>296195.959</c:v>
                </c:pt>
                <c:pt idx="2">
                  <c:v>331708.041</c:v>
                </c:pt>
                <c:pt idx="3">
                  <c:v>308099.83</c:v>
                </c:pt>
                <c:pt idx="4">
                  <c:v>332142.133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2121785"/>
        <c:axId val="64878338"/>
      </c:line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217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589055.654</c:v>
                </c:pt>
                <c:pt idx="1">
                  <c:v>638219.589</c:v>
                </c:pt>
                <c:pt idx="2">
                  <c:v>727208.182</c:v>
                </c:pt>
                <c:pt idx="3">
                  <c:v>649827.185</c:v>
                </c:pt>
                <c:pt idx="4">
                  <c:v>684965.865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47034131"/>
        <c:axId val="20653996"/>
      </c:line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90104.023</c:v>
                </c:pt>
                <c:pt idx="1">
                  <c:v>104323.499</c:v>
                </c:pt>
                <c:pt idx="2">
                  <c:v>151074.222</c:v>
                </c:pt>
                <c:pt idx="3">
                  <c:v>123121.971</c:v>
                </c:pt>
                <c:pt idx="4">
                  <c:v>129306.517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6682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133793.626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172853.862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4377639"/>
        <c:axId val="18072160"/>
      </c:line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377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marker val="1"/>
        <c:axId val="2757741"/>
        <c:axId val="24819670"/>
      </c:line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77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1307977.322</c:v>
                </c:pt>
                <c:pt idx="1">
                  <c:v>1390675.242</c:v>
                </c:pt>
                <c:pt idx="2">
                  <c:v>1649763.857</c:v>
                </c:pt>
                <c:pt idx="3">
                  <c:v>1490809.578</c:v>
                </c:pt>
                <c:pt idx="4">
                  <c:v>1499036.105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8431713"/>
        <c:axId val="54558826"/>
      </c:line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1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420629.891</c:v>
                </c:pt>
                <c:pt idx="2">
                  <c:v>466748.333</c:v>
                </c:pt>
                <c:pt idx="3">
                  <c:v>452128.249</c:v>
                </c:pt>
                <c:pt idx="4">
                  <c:v>484291.547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6738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1636111.675</c:v>
                </c:pt>
                <c:pt idx="4">
                  <c:v>1657833.259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4936757"/>
        <c:axId val="1777630"/>
      </c:line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675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953284.706</c:v>
                </c:pt>
                <c:pt idx="2">
                  <c:v>1137658.101</c:v>
                </c:pt>
                <c:pt idx="3">
                  <c:v>1061260.204</c:v>
                </c:pt>
                <c:pt idx="4">
                  <c:v>1065386.126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15998671"/>
        <c:axId val="9770312"/>
      </c:line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70312"/>
        <c:crosses val="autoZero"/>
        <c:auto val="1"/>
        <c:lblOffset val="100"/>
        <c:tickLblSkip val="1"/>
        <c:noMultiLvlLbl val="0"/>
      </c:catAx>
      <c:valAx>
        <c:axId val="977031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9867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1240649.137</c:v>
                </c:pt>
                <c:pt idx="1">
                  <c:v>1312798.675</c:v>
                </c:pt>
                <c:pt idx="2">
                  <c:v>1488844.238</c:v>
                </c:pt>
                <c:pt idx="3">
                  <c:v>1227176.493</c:v>
                </c:pt>
                <c:pt idx="4">
                  <c:v>1298231.548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0823945"/>
        <c:axId val="53197778"/>
      </c:line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239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481976.725</c:v>
                </c:pt>
                <c:pt idx="1">
                  <c:v>502069.294</c:v>
                </c:pt>
                <c:pt idx="2">
                  <c:v>579118.941</c:v>
                </c:pt>
                <c:pt idx="3">
                  <c:v>515626.939</c:v>
                </c:pt>
                <c:pt idx="4">
                  <c:v>572736.753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795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208739.887</c:v>
                </c:pt>
                <c:pt idx="1">
                  <c:v>236786.841</c:v>
                </c:pt>
                <c:pt idx="2">
                  <c:v>281348.852</c:v>
                </c:pt>
                <c:pt idx="3">
                  <c:v>272653.043</c:v>
                </c:pt>
                <c:pt idx="4">
                  <c:v>304469.674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9365725"/>
        <c:axId val="64529478"/>
      </c:line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6572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135103.402</c:v>
                </c:pt>
                <c:pt idx="2">
                  <c:v>135963.924</c:v>
                </c:pt>
                <c:pt idx="3">
                  <c:v>155860.339</c:v>
                </c:pt>
                <c:pt idx="4">
                  <c:v>155624.341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3894391"/>
        <c:axId val="59505200"/>
      </c:line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943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1251294.63</c:v>
                </c:pt>
                <c:pt idx="1">
                  <c:v>1367061.973</c:v>
                </c:pt>
                <c:pt idx="2">
                  <c:v>1338844.103</c:v>
                </c:pt>
                <c:pt idx="3">
                  <c:v>1332051.433</c:v>
                </c:pt>
                <c:pt idx="4">
                  <c:v>1350818.136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65784753"/>
        <c:axId val="55191866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8475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6474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10355409.109</c:v>
                </c:pt>
                <c:pt idx="1">
                  <c:v>11754467.462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2050439"/>
        <c:axId val="64236224"/>
      </c:lineChart>
      <c:catAx>
        <c:axId val="2205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36224"/>
        <c:crosses val="autoZero"/>
        <c:auto val="1"/>
        <c:lblOffset val="100"/>
        <c:tickLblSkip val="1"/>
        <c:noMultiLvlLbl val="0"/>
      </c:catAx>
      <c:valAx>
        <c:axId val="64236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04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47606.784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6086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129868.669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6740383"/>
        <c:axId val="16445720"/>
      </c:line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403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351742.906</c:v>
                </c:pt>
                <c:pt idx="3">
                  <c:v>320659.106</c:v>
                </c:pt>
                <c:pt idx="4">
                  <c:v>341722.218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13793753"/>
        <c:axId val="57034914"/>
      </c:line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34914"/>
        <c:crosses val="autoZero"/>
        <c:auto val="1"/>
        <c:lblOffset val="100"/>
        <c:tickLblSkip val="1"/>
        <c:noMultiLvlLbl val="0"/>
      </c:catAx>
      <c:valAx>
        <c:axId val="5703491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9375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1518789.403</c:v>
                </c:pt>
                <c:pt idx="1">
                  <c:v>1543043.659</c:v>
                </c:pt>
                <c:pt idx="2">
                  <c:v>1672863.407</c:v>
                </c:pt>
                <c:pt idx="3">
                  <c:v>1506591.134</c:v>
                </c:pt>
                <c:pt idx="4">
                  <c:v>1548941.847</c:v>
                </c:pt>
              </c:numCache>
            </c:numRef>
          </c:val>
          <c:smooth val="0"/>
        </c:ser>
        <c:marker val="1"/>
        <c:axId val="41255105"/>
        <c:axId val="35751626"/>
      </c:lineChart>
      <c:catAx>
        <c:axId val="4125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51626"/>
        <c:crosses val="autoZero"/>
        <c:auto val="1"/>
        <c:lblOffset val="100"/>
        <c:tickLblSkip val="1"/>
        <c:noMultiLvlLbl val="0"/>
      </c:catAx>
      <c:valAx>
        <c:axId val="357516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551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53329179"/>
        <c:axId val="10200564"/>
      </c:line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59833375.688</c:v>
                </c:pt>
              </c:numCache>
            </c:numRef>
          </c:val>
        </c:ser>
        <c:axId val="24696213"/>
        <c:axId val="20939326"/>
      </c:bar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469621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472751.48</c:v>
                </c:pt>
                <c:pt idx="1">
                  <c:v>500166.794</c:v>
                </c:pt>
                <c:pt idx="2">
                  <c:v>535292.654</c:v>
                </c:pt>
                <c:pt idx="3">
                  <c:v>489694.774</c:v>
                </c:pt>
                <c:pt idx="4">
                  <c:v>478324.769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4236207"/>
        <c:axId val="18363816"/>
      </c:lineChart>
      <c:catAx>
        <c:axId val="5423620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362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194410.705</c:v>
                </c:pt>
                <c:pt idx="3">
                  <c:v>160333.255</c:v>
                </c:pt>
                <c:pt idx="4">
                  <c:v>187329.913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1056617"/>
        <c:axId val="11074098"/>
      </c:line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566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91071.637</c:v>
                </c:pt>
                <c:pt idx="2">
                  <c:v>102832.849</c:v>
                </c:pt>
                <c:pt idx="3">
                  <c:v>89056.651</c:v>
                </c:pt>
                <c:pt idx="4">
                  <c:v>98915.372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5580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1378776.24785</v>
      </c>
      <c r="C8" s="155">
        <v>1548941.84719</v>
      </c>
      <c r="D8" s="140">
        <f aca="true" t="shared" si="0" ref="D8:D43">(C8-B8)/B8*100</f>
        <v>12.341784941925736</v>
      </c>
      <c r="E8" s="140">
        <f aca="true" t="shared" si="1" ref="E8:E43">C8/C$45*100</f>
        <v>13.108386340965536</v>
      </c>
      <c r="F8" s="155">
        <v>6919218.426999999</v>
      </c>
      <c r="G8" s="155">
        <v>7790230.49519</v>
      </c>
      <c r="H8" s="139">
        <f aca="true" t="shared" si="2" ref="H8:H45">(G8-F8)/F8*100</f>
        <v>12.588301372177524</v>
      </c>
      <c r="I8" s="139">
        <f aca="true" t="shared" si="3" ref="I8:I45">G8/G$45*100</f>
        <v>13.019874619496665</v>
      </c>
      <c r="J8" s="155">
        <v>16156241.395</v>
      </c>
      <c r="K8" s="155">
        <v>18743276.65219</v>
      </c>
      <c r="L8" s="140">
        <f aca="true" t="shared" si="4" ref="L8:L38">(K8-J8)/J8*100</f>
        <v>16.012605865066057</v>
      </c>
      <c r="M8" s="140">
        <f aca="true" t="shared" si="5" ref="M8:M45">K8/K$45*100</f>
        <v>13.339280114118534</v>
      </c>
    </row>
    <row r="9" spans="1:13" ht="15.75">
      <c r="A9" s="150" t="s">
        <v>75</v>
      </c>
      <c r="B9" s="155">
        <v>984394.01877</v>
      </c>
      <c r="C9" s="155">
        <v>1087484.35561</v>
      </c>
      <c r="D9" s="139">
        <f t="shared" si="0"/>
        <v>10.472466804380968</v>
      </c>
      <c r="E9" s="139">
        <f t="shared" si="1"/>
        <v>9.203163500910458</v>
      </c>
      <c r="F9" s="155">
        <v>5053114.143</v>
      </c>
      <c r="G9" s="155">
        <v>5602467.77461</v>
      </c>
      <c r="H9" s="139">
        <f t="shared" si="2"/>
        <v>10.871585641322007</v>
      </c>
      <c r="I9" s="139">
        <f t="shared" si="3"/>
        <v>9.363449262538623</v>
      </c>
      <c r="J9" s="155">
        <v>11901697.125999998</v>
      </c>
      <c r="K9" s="155">
        <v>13612698.100610001</v>
      </c>
      <c r="L9" s="139">
        <f t="shared" si="4"/>
        <v>14.376109192631144</v>
      </c>
      <c r="M9" s="139">
        <f t="shared" si="5"/>
        <v>9.687932181897853</v>
      </c>
    </row>
    <row r="10" spans="1:13" ht="14.25">
      <c r="A10" s="149" t="s">
        <v>145</v>
      </c>
      <c r="B10" s="156">
        <v>461757.03419</v>
      </c>
      <c r="C10" s="156">
        <v>478324.76911</v>
      </c>
      <c r="D10" s="134">
        <f t="shared" si="0"/>
        <v>3.587976726561974</v>
      </c>
      <c r="E10" s="134">
        <f t="shared" si="1"/>
        <v>4.04796725023719</v>
      </c>
      <c r="F10" s="156">
        <v>2049637.364</v>
      </c>
      <c r="G10" s="156">
        <v>2476230.47111</v>
      </c>
      <c r="H10" s="134">
        <f t="shared" si="2"/>
        <v>20.813101605323766</v>
      </c>
      <c r="I10" s="134">
        <f t="shared" si="3"/>
        <v>4.138543818791466</v>
      </c>
      <c r="J10" s="156">
        <v>4486610.381000001</v>
      </c>
      <c r="K10" s="156">
        <v>5884520.81011</v>
      </c>
      <c r="L10" s="134">
        <f t="shared" si="4"/>
        <v>31.157384091783445</v>
      </c>
      <c r="M10" s="134">
        <f t="shared" si="5"/>
        <v>4.187916172823789</v>
      </c>
    </row>
    <row r="11" spans="1:13" ht="14.25">
      <c r="A11" s="149" t="s">
        <v>4</v>
      </c>
      <c r="B11" s="156">
        <v>173109.12575</v>
      </c>
      <c r="C11" s="156">
        <v>187329.91345</v>
      </c>
      <c r="D11" s="134">
        <f t="shared" si="0"/>
        <v>8.214926647216336</v>
      </c>
      <c r="E11" s="134">
        <f t="shared" si="1"/>
        <v>1.585335745933283</v>
      </c>
      <c r="F11" s="156">
        <v>1058925.437</v>
      </c>
      <c r="G11" s="156">
        <v>916637.2234499999</v>
      </c>
      <c r="H11" s="134">
        <f t="shared" si="2"/>
        <v>-13.437038017814656</v>
      </c>
      <c r="I11" s="134">
        <f t="shared" si="3"/>
        <v>1.5319831330088867</v>
      </c>
      <c r="J11" s="156">
        <v>2301188.219</v>
      </c>
      <c r="K11" s="156">
        <v>2193494.14445</v>
      </c>
      <c r="L11" s="134">
        <f t="shared" si="4"/>
        <v>-4.679933334475324</v>
      </c>
      <c r="M11" s="134">
        <f t="shared" si="5"/>
        <v>1.5610735179581625</v>
      </c>
    </row>
    <row r="12" spans="1:13" ht="14.25">
      <c r="A12" s="149" t="s">
        <v>5</v>
      </c>
      <c r="B12" s="156">
        <v>84775.49075</v>
      </c>
      <c r="C12" s="156">
        <v>98915.37187</v>
      </c>
      <c r="D12" s="134">
        <f t="shared" si="0"/>
        <v>16.679208807765004</v>
      </c>
      <c r="E12" s="134">
        <f t="shared" si="1"/>
        <v>0.8371010905828962</v>
      </c>
      <c r="F12" s="156">
        <v>432306.9799999999</v>
      </c>
      <c r="G12" s="156">
        <v>475748.02587</v>
      </c>
      <c r="H12" s="134">
        <f t="shared" si="2"/>
        <v>10.048657060776604</v>
      </c>
      <c r="I12" s="134">
        <f t="shared" si="3"/>
        <v>0.7951214859592395</v>
      </c>
      <c r="J12" s="156">
        <v>1142279.6439999999</v>
      </c>
      <c r="K12" s="156">
        <v>1247832.4728699997</v>
      </c>
      <c r="L12" s="134">
        <f t="shared" si="4"/>
        <v>9.240541878202276</v>
      </c>
      <c r="M12" s="134">
        <f t="shared" si="5"/>
        <v>0.8880617407501845</v>
      </c>
    </row>
    <row r="13" spans="1:13" ht="14.25">
      <c r="A13" s="149" t="s">
        <v>6</v>
      </c>
      <c r="B13" s="156">
        <v>86976.69632</v>
      </c>
      <c r="C13" s="156">
        <v>97990.86125</v>
      </c>
      <c r="D13" s="134">
        <f t="shared" si="0"/>
        <v>12.663351674656937</v>
      </c>
      <c r="E13" s="134">
        <f t="shared" si="1"/>
        <v>0.8292771413460215</v>
      </c>
      <c r="F13" s="156">
        <v>493510.695</v>
      </c>
      <c r="G13" s="156">
        <v>505330.99125</v>
      </c>
      <c r="H13" s="134">
        <f t="shared" si="2"/>
        <v>2.3951449015709807</v>
      </c>
      <c r="I13" s="134">
        <f t="shared" si="3"/>
        <v>0.8445637329323333</v>
      </c>
      <c r="J13" s="156">
        <v>1339542.2100000002</v>
      </c>
      <c r="K13" s="156">
        <v>1383075.7822500002</v>
      </c>
      <c r="L13" s="134">
        <f t="shared" si="4"/>
        <v>3.2498843205545547</v>
      </c>
      <c r="M13" s="134">
        <f t="shared" si="5"/>
        <v>0.9843121680824531</v>
      </c>
    </row>
    <row r="14" spans="1:13" ht="14.25">
      <c r="A14" s="149" t="s">
        <v>7</v>
      </c>
      <c r="B14" s="156">
        <v>120484.28371</v>
      </c>
      <c r="C14" s="156">
        <v>130032.37328</v>
      </c>
      <c r="D14" s="134">
        <f t="shared" si="0"/>
        <v>7.924759376070822</v>
      </c>
      <c r="E14" s="134">
        <f t="shared" si="1"/>
        <v>1.1004380757606331</v>
      </c>
      <c r="F14" s="156">
        <v>620261.549</v>
      </c>
      <c r="G14" s="156">
        <v>665414.84128</v>
      </c>
      <c r="H14" s="134">
        <f t="shared" si="2"/>
        <v>7.279718104853869</v>
      </c>
      <c r="I14" s="134">
        <f t="shared" si="3"/>
        <v>1.1121131536181297</v>
      </c>
      <c r="J14" s="156">
        <v>1665519.6240000003</v>
      </c>
      <c r="K14" s="156">
        <v>1804814.06528</v>
      </c>
      <c r="L14" s="134">
        <f t="shared" si="4"/>
        <v>8.363422398198033</v>
      </c>
      <c r="M14" s="134">
        <f t="shared" si="5"/>
        <v>1.284456331591199</v>
      </c>
    </row>
    <row r="15" spans="1:13" ht="14.25">
      <c r="A15" s="149" t="s">
        <v>8</v>
      </c>
      <c r="B15" s="156">
        <v>15627.0392</v>
      </c>
      <c r="C15" s="156">
        <v>15622.15762</v>
      </c>
      <c r="D15" s="134">
        <f t="shared" si="0"/>
        <v>-0.031238035161512256</v>
      </c>
      <c r="E15" s="134">
        <f t="shared" si="1"/>
        <v>0.1322072083815935</v>
      </c>
      <c r="F15" s="156">
        <v>77686.564</v>
      </c>
      <c r="G15" s="156">
        <v>81803.60961999999</v>
      </c>
      <c r="H15" s="134">
        <f t="shared" si="2"/>
        <v>5.299559419309611</v>
      </c>
      <c r="I15" s="134">
        <f t="shared" si="3"/>
        <v>0.13671902793277677</v>
      </c>
      <c r="J15" s="156">
        <v>170462.77</v>
      </c>
      <c r="K15" s="156">
        <v>185042.12362</v>
      </c>
      <c r="L15" s="134">
        <f t="shared" si="4"/>
        <v>8.552808111706744</v>
      </c>
      <c r="M15" s="134">
        <f t="shared" si="5"/>
        <v>0.1316914201119752</v>
      </c>
    </row>
    <row r="16" spans="1:13" ht="14.25">
      <c r="A16" s="149" t="s">
        <v>144</v>
      </c>
      <c r="B16" s="156">
        <v>33865.29894</v>
      </c>
      <c r="C16" s="156">
        <v>73200.30463</v>
      </c>
      <c r="D16" s="134">
        <f t="shared" si="0"/>
        <v>116.15136119037605</v>
      </c>
      <c r="E16" s="134">
        <f t="shared" si="1"/>
        <v>0.6194795983510588</v>
      </c>
      <c r="F16" s="156">
        <v>279240.847</v>
      </c>
      <c r="G16" s="156">
        <v>442734.0386300001</v>
      </c>
      <c r="H16" s="134">
        <f t="shared" si="2"/>
        <v>58.549167640219935</v>
      </c>
      <c r="I16" s="134">
        <f t="shared" si="3"/>
        <v>0.7399449446720645</v>
      </c>
      <c r="J16" s="156">
        <v>728840.611</v>
      </c>
      <c r="K16" s="156">
        <v>840614.61963</v>
      </c>
      <c r="L16" s="134">
        <f t="shared" si="4"/>
        <v>15.335864514552956</v>
      </c>
      <c r="M16" s="134">
        <f t="shared" si="5"/>
        <v>0.5982515270593097</v>
      </c>
    </row>
    <row r="17" spans="1:13" ht="14.25">
      <c r="A17" s="149" t="s">
        <v>148</v>
      </c>
      <c r="B17" s="156">
        <v>7799.04991</v>
      </c>
      <c r="C17" s="156">
        <v>6068.6044</v>
      </c>
      <c r="D17" s="134">
        <f t="shared" si="0"/>
        <v>-22.187901474783608</v>
      </c>
      <c r="E17" s="134">
        <f t="shared" si="1"/>
        <v>0.051357390317782185</v>
      </c>
      <c r="F17" s="156">
        <v>41544.708</v>
      </c>
      <c r="G17" s="156">
        <v>38568.5754</v>
      </c>
      <c r="H17" s="134">
        <f t="shared" si="2"/>
        <v>-7.163686407424015</v>
      </c>
      <c r="I17" s="134">
        <f t="shared" si="3"/>
        <v>0.06445996896634264</v>
      </c>
      <c r="J17" s="156">
        <v>67253.667</v>
      </c>
      <c r="K17" s="156">
        <v>73309.08039999999</v>
      </c>
      <c r="L17" s="134">
        <f t="shared" si="4"/>
        <v>9.003841232924875</v>
      </c>
      <c r="M17" s="134">
        <f t="shared" si="5"/>
        <v>0.05217286051474773</v>
      </c>
    </row>
    <row r="18" spans="1:13" ht="15.75">
      <c r="A18" s="150" t="s">
        <v>76</v>
      </c>
      <c r="B18" s="155">
        <v>113124.93259</v>
      </c>
      <c r="C18" s="155">
        <v>129315.35858</v>
      </c>
      <c r="D18" s="139">
        <f t="shared" si="0"/>
        <v>14.31198730405361</v>
      </c>
      <c r="E18" s="139">
        <f t="shared" si="1"/>
        <v>1.0943701231665428</v>
      </c>
      <c r="F18" s="155">
        <v>527305.701</v>
      </c>
      <c r="G18" s="155">
        <v>651595.95458</v>
      </c>
      <c r="H18" s="139">
        <f t="shared" si="2"/>
        <v>23.570815438614044</v>
      </c>
      <c r="I18" s="139">
        <f t="shared" si="3"/>
        <v>1.089017537599307</v>
      </c>
      <c r="J18" s="155">
        <v>1113641.239</v>
      </c>
      <c r="K18" s="155">
        <v>1542888.2515800002</v>
      </c>
      <c r="L18" s="139">
        <f t="shared" si="4"/>
        <v>38.54446095813089</v>
      </c>
      <c r="M18" s="139">
        <f t="shared" si="5"/>
        <v>1.0980480603536034</v>
      </c>
    </row>
    <row r="19" spans="1:13" ht="14.25">
      <c r="A19" s="149" t="s">
        <v>110</v>
      </c>
      <c r="B19" s="156">
        <v>113124.93259</v>
      </c>
      <c r="C19" s="156">
        <v>129315.35858</v>
      </c>
      <c r="D19" s="134">
        <f t="shared" si="0"/>
        <v>14.31198730405361</v>
      </c>
      <c r="E19" s="134">
        <f t="shared" si="1"/>
        <v>1.0943701231665428</v>
      </c>
      <c r="F19" s="156">
        <v>527305.701</v>
      </c>
      <c r="G19" s="156">
        <v>651595.95458</v>
      </c>
      <c r="H19" s="134">
        <f t="shared" si="2"/>
        <v>23.570815438614044</v>
      </c>
      <c r="I19" s="134">
        <f t="shared" si="3"/>
        <v>1.089017537599307</v>
      </c>
      <c r="J19" s="156">
        <v>1113641.239</v>
      </c>
      <c r="K19" s="156">
        <v>1542888.2515800002</v>
      </c>
      <c r="L19" s="134">
        <f t="shared" si="4"/>
        <v>38.54446095813089</v>
      </c>
      <c r="M19" s="134">
        <f t="shared" si="5"/>
        <v>1.0980480603536034</v>
      </c>
    </row>
    <row r="20" spans="1:13" ht="15.75">
      <c r="A20" s="150" t="s">
        <v>77</v>
      </c>
      <c r="B20" s="155">
        <v>281257.29649</v>
      </c>
      <c r="C20" s="155">
        <v>332142.133</v>
      </c>
      <c r="D20" s="139">
        <f t="shared" si="0"/>
        <v>18.091916954698164</v>
      </c>
      <c r="E20" s="139">
        <f t="shared" si="1"/>
        <v>2.8108527168885358</v>
      </c>
      <c r="F20" s="155">
        <v>1338798.583</v>
      </c>
      <c r="G20" s="155">
        <v>1536166.764</v>
      </c>
      <c r="H20" s="139">
        <f t="shared" si="2"/>
        <v>14.74218627851654</v>
      </c>
      <c r="I20" s="139">
        <f t="shared" si="3"/>
        <v>2.5674078160161184</v>
      </c>
      <c r="J20" s="155">
        <v>3140903.032</v>
      </c>
      <c r="K20" s="155">
        <v>3587690.3019999997</v>
      </c>
      <c r="L20" s="139">
        <f t="shared" si="4"/>
        <v>14.224803040656225</v>
      </c>
      <c r="M20" s="139">
        <f t="shared" si="5"/>
        <v>2.5532998732904466</v>
      </c>
    </row>
    <row r="21" spans="1:13" ht="14.25">
      <c r="A21" s="149" t="s">
        <v>9</v>
      </c>
      <c r="B21" s="156">
        <v>281257.29649</v>
      </c>
      <c r="C21" s="156">
        <v>332142.133</v>
      </c>
      <c r="D21" s="134">
        <f t="shared" si="0"/>
        <v>18.091916954698164</v>
      </c>
      <c r="E21" s="134">
        <f t="shared" si="1"/>
        <v>2.8108527168885358</v>
      </c>
      <c r="F21" s="156">
        <v>1338798.583</v>
      </c>
      <c r="G21" s="156">
        <v>1536166.764</v>
      </c>
      <c r="H21" s="134">
        <f t="shared" si="2"/>
        <v>14.74218627851654</v>
      </c>
      <c r="I21" s="134">
        <f t="shared" si="3"/>
        <v>2.5674078160161184</v>
      </c>
      <c r="J21" s="156">
        <v>3140903.032</v>
      </c>
      <c r="K21" s="156">
        <v>3587690.3019999997</v>
      </c>
      <c r="L21" s="134">
        <f t="shared" si="4"/>
        <v>14.224803040656225</v>
      </c>
      <c r="M21" s="134">
        <f t="shared" si="5"/>
        <v>2.5532998732904466</v>
      </c>
    </row>
    <row r="22" spans="1:13" ht="16.5">
      <c r="A22" s="148" t="s">
        <v>10</v>
      </c>
      <c r="B22" s="155">
        <v>9309245.80339</v>
      </c>
      <c r="C22" s="155">
        <v>9904177.76599</v>
      </c>
      <c r="D22" s="140">
        <f t="shared" si="0"/>
        <v>6.390764355833781</v>
      </c>
      <c r="E22" s="140">
        <f t="shared" si="1"/>
        <v>83.81708376058398</v>
      </c>
      <c r="F22" s="155">
        <v>45746833.189</v>
      </c>
      <c r="G22" s="155">
        <v>48146525.07199</v>
      </c>
      <c r="H22" s="139">
        <f t="shared" si="2"/>
        <v>5.2455912589092835</v>
      </c>
      <c r="I22" s="139">
        <f t="shared" si="3"/>
        <v>80.46767296408134</v>
      </c>
      <c r="J22" s="155">
        <v>102282579.87200001</v>
      </c>
      <c r="K22" s="155">
        <v>113853658.19399</v>
      </c>
      <c r="L22" s="140">
        <f t="shared" si="4"/>
        <v>11.31285340716909</v>
      </c>
      <c r="M22" s="140">
        <f t="shared" si="5"/>
        <v>81.02776621446756</v>
      </c>
    </row>
    <row r="23" spans="1:13" ht="15.75">
      <c r="A23" s="150" t="s">
        <v>78</v>
      </c>
      <c r="B23" s="155">
        <v>943119.21693</v>
      </c>
      <c r="C23" s="155">
        <v>987126.24393</v>
      </c>
      <c r="D23" s="139">
        <f t="shared" si="0"/>
        <v>4.6661149735926</v>
      </c>
      <c r="E23" s="139">
        <f t="shared" si="1"/>
        <v>8.353852790674456</v>
      </c>
      <c r="F23" s="155">
        <v>4544268.363</v>
      </c>
      <c r="G23" s="155">
        <v>4680542.39093</v>
      </c>
      <c r="H23" s="139">
        <f t="shared" si="2"/>
        <v>2.998811184646576</v>
      </c>
      <c r="I23" s="139">
        <f t="shared" si="3"/>
        <v>7.82262798498383</v>
      </c>
      <c r="J23" s="155">
        <v>10218354.774</v>
      </c>
      <c r="K23" s="155">
        <v>11190483.486930002</v>
      </c>
      <c r="L23" s="139">
        <f t="shared" si="4"/>
        <v>9.513554133034463</v>
      </c>
      <c r="M23" s="139">
        <f t="shared" si="5"/>
        <v>7.964082087383365</v>
      </c>
    </row>
    <row r="24" spans="1:13" ht="14.25">
      <c r="A24" s="149" t="s">
        <v>11</v>
      </c>
      <c r="B24" s="156">
        <v>695638.28568</v>
      </c>
      <c r="C24" s="156">
        <v>684965.8648</v>
      </c>
      <c r="D24" s="134">
        <f t="shared" si="0"/>
        <v>-1.5341911306056841</v>
      </c>
      <c r="E24" s="134">
        <f t="shared" si="1"/>
        <v>5.796729685146526</v>
      </c>
      <c r="F24" s="156">
        <v>3420185.965</v>
      </c>
      <c r="G24" s="156">
        <v>3289276.4748000004</v>
      </c>
      <c r="H24" s="134">
        <f t="shared" si="2"/>
        <v>-3.827554745257819</v>
      </c>
      <c r="I24" s="134">
        <f t="shared" si="3"/>
        <v>5.497394116541026</v>
      </c>
      <c r="J24" s="156">
        <v>7368955.512</v>
      </c>
      <c r="K24" s="156">
        <v>7815054.4528</v>
      </c>
      <c r="L24" s="134">
        <f t="shared" si="4"/>
        <v>6.053760808754357</v>
      </c>
      <c r="M24" s="134">
        <f t="shared" si="5"/>
        <v>5.561845049158366</v>
      </c>
    </row>
    <row r="25" spans="1:13" ht="14.25">
      <c r="A25" s="149" t="s">
        <v>12</v>
      </c>
      <c r="B25" s="156">
        <v>112830.94539</v>
      </c>
      <c r="C25" s="156">
        <v>129306.5167</v>
      </c>
      <c r="D25" s="134">
        <f t="shared" si="0"/>
        <v>14.601997043499203</v>
      </c>
      <c r="E25" s="134">
        <f t="shared" si="1"/>
        <v>1.0942952960971917</v>
      </c>
      <c r="F25" s="156">
        <v>529212.49</v>
      </c>
      <c r="G25" s="156">
        <v>597930.2317</v>
      </c>
      <c r="H25" s="134">
        <f t="shared" si="2"/>
        <v>12.984905496089109</v>
      </c>
      <c r="I25" s="134">
        <f t="shared" si="3"/>
        <v>0.9993255851347846</v>
      </c>
      <c r="J25" s="156">
        <v>1425363.813</v>
      </c>
      <c r="K25" s="156">
        <v>1548311.0987</v>
      </c>
      <c r="L25" s="134">
        <f t="shared" si="4"/>
        <v>8.625677499222432</v>
      </c>
      <c r="M25" s="134">
        <f t="shared" si="5"/>
        <v>1.1019074109939444</v>
      </c>
    </row>
    <row r="26" spans="1:13" ht="14.25">
      <c r="A26" s="149" t="s">
        <v>13</v>
      </c>
      <c r="B26" s="156">
        <v>134649.98586</v>
      </c>
      <c r="C26" s="156">
        <v>172853.86243</v>
      </c>
      <c r="D26" s="134">
        <f t="shared" si="0"/>
        <v>28.37272973034089</v>
      </c>
      <c r="E26" s="134">
        <f t="shared" si="1"/>
        <v>1.4628278094307379</v>
      </c>
      <c r="F26" s="156">
        <v>594869.91</v>
      </c>
      <c r="G26" s="156">
        <v>793335.68343</v>
      </c>
      <c r="H26" s="134">
        <f t="shared" si="2"/>
        <v>33.362886589775556</v>
      </c>
      <c r="I26" s="134">
        <f t="shared" si="3"/>
        <v>1.3259082816367136</v>
      </c>
      <c r="J26" s="156">
        <v>1424035.451</v>
      </c>
      <c r="K26" s="156">
        <v>1827117.93743</v>
      </c>
      <c r="L26" s="134">
        <f t="shared" si="4"/>
        <v>28.305649704643486</v>
      </c>
      <c r="M26" s="134">
        <f t="shared" si="5"/>
        <v>1.3003296286544195</v>
      </c>
    </row>
    <row r="27" spans="1:13" ht="15.75">
      <c r="A27" s="150" t="s">
        <v>79</v>
      </c>
      <c r="B27" s="155">
        <v>1380215.82077</v>
      </c>
      <c r="C27" s="155">
        <v>1499036.10454</v>
      </c>
      <c r="D27" s="139">
        <f t="shared" si="0"/>
        <v>8.608819141321822</v>
      </c>
      <c r="E27" s="139">
        <f t="shared" si="1"/>
        <v>12.68604398093712</v>
      </c>
      <c r="F27" s="155">
        <v>6555753.306</v>
      </c>
      <c r="G27" s="155">
        <v>7338264.58754</v>
      </c>
      <c r="H27" s="139">
        <f t="shared" si="2"/>
        <v>11.93625270834741</v>
      </c>
      <c r="I27" s="139">
        <f t="shared" si="3"/>
        <v>12.264500378192334</v>
      </c>
      <c r="J27" s="155">
        <v>14140802.658999998</v>
      </c>
      <c r="K27" s="155">
        <v>16548049.60154</v>
      </c>
      <c r="L27" s="139">
        <f t="shared" si="4"/>
        <v>17.023410909478283</v>
      </c>
      <c r="M27" s="139">
        <f t="shared" si="5"/>
        <v>11.77697331546766</v>
      </c>
    </row>
    <row r="28" spans="1:13" ht="15">
      <c r="A28" s="149" t="s">
        <v>14</v>
      </c>
      <c r="B28" s="156">
        <v>1380215.82077</v>
      </c>
      <c r="C28" s="156">
        <v>1499036.10454</v>
      </c>
      <c r="D28" s="134">
        <f t="shared" si="0"/>
        <v>8.608819141321822</v>
      </c>
      <c r="E28" s="134">
        <f t="shared" si="1"/>
        <v>12.68604398093712</v>
      </c>
      <c r="F28" s="156">
        <v>6555753.306</v>
      </c>
      <c r="G28" s="158">
        <v>7338264.58754</v>
      </c>
      <c r="H28" s="134">
        <f t="shared" si="2"/>
        <v>11.93625270834741</v>
      </c>
      <c r="I28" s="134">
        <f t="shared" si="3"/>
        <v>12.264500378192334</v>
      </c>
      <c r="J28" s="156">
        <v>14140802.658999998</v>
      </c>
      <c r="K28" s="156">
        <v>16548049.60154</v>
      </c>
      <c r="L28" s="134">
        <f t="shared" si="4"/>
        <v>17.023410909478283</v>
      </c>
      <c r="M28" s="134">
        <f t="shared" si="5"/>
        <v>11.77697331546766</v>
      </c>
    </row>
    <row r="29" spans="1:13" ht="15.75">
      <c r="A29" s="150" t="s">
        <v>80</v>
      </c>
      <c r="B29" s="155">
        <v>6985910.76569</v>
      </c>
      <c r="C29" s="155">
        <v>7418015.41752</v>
      </c>
      <c r="D29" s="139">
        <f t="shared" si="0"/>
        <v>6.1853731936027785</v>
      </c>
      <c r="E29" s="139">
        <f t="shared" si="1"/>
        <v>62.77718698897239</v>
      </c>
      <c r="F29" s="155">
        <v>34646811.52200001</v>
      </c>
      <c r="G29" s="155">
        <v>36127718.09552</v>
      </c>
      <c r="H29" s="139">
        <f t="shared" si="2"/>
        <v>4.274293963759536</v>
      </c>
      <c r="I29" s="139">
        <f t="shared" si="3"/>
        <v>60.3805446042478</v>
      </c>
      <c r="J29" s="155">
        <v>77923422.441</v>
      </c>
      <c r="K29" s="155">
        <v>86115125.10552</v>
      </c>
      <c r="L29" s="139">
        <f t="shared" si="4"/>
        <v>10.51250369646222</v>
      </c>
      <c r="M29" s="139">
        <f t="shared" si="5"/>
        <v>61.286710811616544</v>
      </c>
    </row>
    <row r="30" spans="1:13" ht="14.25">
      <c r="A30" s="149" t="s">
        <v>15</v>
      </c>
      <c r="B30" s="156">
        <v>1288370.40132</v>
      </c>
      <c r="C30" s="156">
        <v>1298231.54795</v>
      </c>
      <c r="D30" s="134">
        <f t="shared" si="0"/>
        <v>0.7653968625712646</v>
      </c>
      <c r="E30" s="134">
        <f t="shared" si="1"/>
        <v>10.98667501393347</v>
      </c>
      <c r="F30" s="156">
        <v>6682781.108000001</v>
      </c>
      <c r="G30" s="156">
        <v>6567859.5359499995</v>
      </c>
      <c r="H30" s="134">
        <f t="shared" si="2"/>
        <v>-1.7196668601404304</v>
      </c>
      <c r="I30" s="134">
        <f t="shared" si="3"/>
        <v>10.976916245203979</v>
      </c>
      <c r="J30" s="156">
        <v>15522488.264999999</v>
      </c>
      <c r="K30" s="156">
        <v>16038815.861949999</v>
      </c>
      <c r="L30" s="134">
        <f t="shared" si="4"/>
        <v>3.3263197764124715</v>
      </c>
      <c r="M30" s="134">
        <f t="shared" si="5"/>
        <v>11.414560082071917</v>
      </c>
    </row>
    <row r="31" spans="1:13" ht="14.25">
      <c r="A31" s="149" t="s">
        <v>121</v>
      </c>
      <c r="B31" s="156">
        <v>1655309.0188</v>
      </c>
      <c r="C31" s="156">
        <v>1657833.25915</v>
      </c>
      <c r="D31" s="134">
        <f t="shared" si="0"/>
        <v>0.15249360218130256</v>
      </c>
      <c r="E31" s="134">
        <f t="shared" si="1"/>
        <v>14.029912671843874</v>
      </c>
      <c r="F31" s="156">
        <v>8435270.626</v>
      </c>
      <c r="G31" s="156">
        <v>8435152.10015</v>
      </c>
      <c r="H31" s="134">
        <f t="shared" si="2"/>
        <v>-0.0014051220791248616</v>
      </c>
      <c r="I31" s="134">
        <f t="shared" si="3"/>
        <v>14.097737263120402</v>
      </c>
      <c r="J31" s="156">
        <v>18333656.976</v>
      </c>
      <c r="K31" s="156">
        <v>20120944.845149998</v>
      </c>
      <c r="L31" s="134">
        <f t="shared" si="4"/>
        <v>9.748670827046011</v>
      </c>
      <c r="M31" s="134">
        <f t="shared" si="5"/>
        <v>14.319743790306</v>
      </c>
    </row>
    <row r="32" spans="1:13" ht="14.25">
      <c r="A32" s="149" t="s">
        <v>122</v>
      </c>
      <c r="B32" s="156">
        <v>86505.97315</v>
      </c>
      <c r="C32" s="156">
        <v>47606.78439</v>
      </c>
      <c r="D32" s="134">
        <f t="shared" si="0"/>
        <v>-44.96705527206707</v>
      </c>
      <c r="E32" s="134">
        <f t="shared" si="1"/>
        <v>0.40288673417099496</v>
      </c>
      <c r="F32" s="156">
        <v>632696.316</v>
      </c>
      <c r="G32" s="156">
        <v>338473.96238999994</v>
      </c>
      <c r="H32" s="134">
        <f t="shared" si="2"/>
        <v>-46.502934531074466</v>
      </c>
      <c r="I32" s="134">
        <f t="shared" si="3"/>
        <v>0.5656942442207606</v>
      </c>
      <c r="J32" s="156">
        <v>1300048.095</v>
      </c>
      <c r="K32" s="156">
        <v>1027455.4063900001</v>
      </c>
      <c r="L32" s="134">
        <f t="shared" si="4"/>
        <v>-20.967892623234054</v>
      </c>
      <c r="M32" s="134">
        <f t="shared" si="5"/>
        <v>0.7312230259910467</v>
      </c>
    </row>
    <row r="33" spans="1:13" ht="14.25">
      <c r="A33" s="149" t="s">
        <v>142</v>
      </c>
      <c r="B33" s="156">
        <v>868874.33039</v>
      </c>
      <c r="C33" s="156">
        <v>1065386.12626</v>
      </c>
      <c r="D33" s="134">
        <f t="shared" si="0"/>
        <v>22.61682604684551</v>
      </c>
      <c r="E33" s="134">
        <f t="shared" si="1"/>
        <v>9.016150587354945</v>
      </c>
      <c r="F33" s="156">
        <v>4170704.061</v>
      </c>
      <c r="G33" s="156">
        <v>5041723.84226</v>
      </c>
      <c r="H33" s="134">
        <f t="shared" si="2"/>
        <v>20.884238452803523</v>
      </c>
      <c r="I33" s="134">
        <f t="shared" si="3"/>
        <v>8.426273437337004</v>
      </c>
      <c r="J33" s="156">
        <v>9893816.251</v>
      </c>
      <c r="K33" s="156">
        <v>12055602.941259999</v>
      </c>
      <c r="L33" s="134">
        <f t="shared" si="4"/>
        <v>21.849877089050445</v>
      </c>
      <c r="M33" s="134">
        <f t="shared" si="5"/>
        <v>8.579773300164607</v>
      </c>
    </row>
    <row r="34" spans="1:13" ht="14.25">
      <c r="A34" s="149" t="s">
        <v>31</v>
      </c>
      <c r="B34" s="156">
        <v>419825.96531</v>
      </c>
      <c r="C34" s="156">
        <v>484291.54659</v>
      </c>
      <c r="D34" s="134">
        <f t="shared" si="0"/>
        <v>15.35531067793735</v>
      </c>
      <c r="E34" s="134">
        <f t="shared" si="1"/>
        <v>4.098462899612476</v>
      </c>
      <c r="F34" s="156">
        <v>1930816.013</v>
      </c>
      <c r="G34" s="156">
        <v>2212467.80059</v>
      </c>
      <c r="H34" s="134">
        <f t="shared" si="2"/>
        <v>14.587189338272804</v>
      </c>
      <c r="I34" s="134">
        <f t="shared" si="3"/>
        <v>3.6977151550446883</v>
      </c>
      <c r="J34" s="156">
        <v>4539804.652</v>
      </c>
      <c r="K34" s="156">
        <v>5180986.16059</v>
      </c>
      <c r="L34" s="134">
        <f t="shared" si="4"/>
        <v>14.123548428620817</v>
      </c>
      <c r="M34" s="134">
        <f t="shared" si="5"/>
        <v>3.6872221941731045</v>
      </c>
    </row>
    <row r="35" spans="1:13" ht="14.25">
      <c r="A35" s="149" t="s">
        <v>16</v>
      </c>
      <c r="B35" s="156">
        <v>535672.1967</v>
      </c>
      <c r="C35" s="156">
        <v>572736.75336</v>
      </c>
      <c r="D35" s="134">
        <f t="shared" si="0"/>
        <v>6.919260862956042</v>
      </c>
      <c r="E35" s="134">
        <f t="shared" si="1"/>
        <v>4.8469570683580665</v>
      </c>
      <c r="F35" s="156">
        <v>2581339.685</v>
      </c>
      <c r="G35" s="156">
        <v>2651528.6523599997</v>
      </c>
      <c r="H35" s="134">
        <f t="shared" si="2"/>
        <v>2.7190907019275015</v>
      </c>
      <c r="I35" s="134">
        <f t="shared" si="3"/>
        <v>4.431521073098643</v>
      </c>
      <c r="J35" s="156">
        <v>5743668.31</v>
      </c>
      <c r="K35" s="156">
        <v>6353484.191359999</v>
      </c>
      <c r="L35" s="134">
        <f t="shared" si="4"/>
        <v>10.617184845062878</v>
      </c>
      <c r="M35" s="134">
        <f t="shared" si="5"/>
        <v>4.521669657971594</v>
      </c>
    </row>
    <row r="36" spans="1:13" ht="14.25">
      <c r="A36" s="149" t="s">
        <v>143</v>
      </c>
      <c r="B36" s="156">
        <v>1330886.2955</v>
      </c>
      <c r="C36" s="156">
        <v>1350818.13634</v>
      </c>
      <c r="D36" s="134">
        <f t="shared" si="0"/>
        <v>1.4976366431447683</v>
      </c>
      <c r="E36" s="134">
        <f t="shared" si="1"/>
        <v>11.431704837499787</v>
      </c>
      <c r="F36" s="156">
        <v>6426538.734</v>
      </c>
      <c r="G36" s="156">
        <v>6640070.27534</v>
      </c>
      <c r="H36" s="134">
        <f t="shared" si="2"/>
        <v>3.32265236666665</v>
      </c>
      <c r="I36" s="134">
        <f t="shared" si="3"/>
        <v>11.097602632290915</v>
      </c>
      <c r="J36" s="156">
        <v>13936441.468</v>
      </c>
      <c r="K36" s="156">
        <v>15508963.24034</v>
      </c>
      <c r="L36" s="134">
        <f t="shared" si="4"/>
        <v>11.283524391436131</v>
      </c>
      <c r="M36" s="134">
        <f t="shared" si="5"/>
        <v>11.037472731230837</v>
      </c>
    </row>
    <row r="37" spans="1:13" ht="14.25">
      <c r="A37" s="147" t="s">
        <v>155</v>
      </c>
      <c r="B37" s="156">
        <v>291740.6086</v>
      </c>
      <c r="C37" s="156">
        <v>304469.67364</v>
      </c>
      <c r="D37" s="134">
        <f t="shared" si="0"/>
        <v>4.363144747343896</v>
      </c>
      <c r="E37" s="134">
        <f t="shared" si="1"/>
        <v>2.576666205010371</v>
      </c>
      <c r="F37" s="156">
        <v>1296026</v>
      </c>
      <c r="G37" s="156">
        <v>1304060.3736400001</v>
      </c>
      <c r="H37" s="134">
        <f t="shared" si="2"/>
        <v>0.6199238009114109</v>
      </c>
      <c r="I37" s="134">
        <f t="shared" si="3"/>
        <v>2.179486546839674</v>
      </c>
      <c r="J37" s="156">
        <v>3159997.423</v>
      </c>
      <c r="K37" s="156">
        <v>3169280.87764</v>
      </c>
      <c r="L37" s="134">
        <f t="shared" si="4"/>
        <v>0.2937804497064024</v>
      </c>
      <c r="M37" s="134">
        <f t="shared" si="5"/>
        <v>2.255524803461715</v>
      </c>
    </row>
    <row r="38" spans="1:13" ht="14.25">
      <c r="A38" s="149" t="s">
        <v>154</v>
      </c>
      <c r="B38" s="156">
        <v>101320.67322</v>
      </c>
      <c r="C38" s="156">
        <v>155624.34071</v>
      </c>
      <c r="D38" s="134">
        <f t="shared" si="0"/>
        <v>53.59584156343804</v>
      </c>
      <c r="E38" s="134">
        <f t="shared" si="1"/>
        <v>1.317017798818949</v>
      </c>
      <c r="F38" s="156">
        <v>581412.343</v>
      </c>
      <c r="G38" s="156">
        <v>859411.28271</v>
      </c>
      <c r="H38" s="134">
        <f t="shared" si="2"/>
        <v>47.8144200165355</v>
      </c>
      <c r="I38" s="134">
        <f t="shared" si="3"/>
        <v>1.436340959920737</v>
      </c>
      <c r="J38" s="156">
        <v>1318648.5769999998</v>
      </c>
      <c r="K38" s="156">
        <v>1742289.5327099997</v>
      </c>
      <c r="L38" s="134">
        <f t="shared" si="4"/>
        <v>32.12690349037551</v>
      </c>
      <c r="M38" s="134">
        <f t="shared" si="5"/>
        <v>1.239958655468059</v>
      </c>
    </row>
    <row r="39" spans="1:13" ht="14.25">
      <c r="A39" s="149" t="s">
        <v>161</v>
      </c>
      <c r="B39" s="156">
        <v>60876.53429</v>
      </c>
      <c r="C39" s="156">
        <v>129868.66856</v>
      </c>
      <c r="D39" s="134">
        <f>(C39-B39)/B39*100</f>
        <v>113.33124507604096</v>
      </c>
      <c r="E39" s="134">
        <f t="shared" si="1"/>
        <v>1.0990526753212992</v>
      </c>
      <c r="F39" s="156">
        <v>283518.758</v>
      </c>
      <c r="G39" s="156">
        <v>476657.16356</v>
      </c>
      <c r="H39" s="134">
        <f t="shared" si="2"/>
        <v>68.12191437435686</v>
      </c>
      <c r="I39" s="134">
        <f t="shared" si="3"/>
        <v>0.7966409350619288</v>
      </c>
      <c r="J39" s="156">
        <v>696696.851</v>
      </c>
      <c r="K39" s="156">
        <v>1076982.97156</v>
      </c>
      <c r="L39" s="134">
        <f aca="true" t="shared" si="6" ref="L39:L45">(K39-J39)/J39*100</f>
        <v>54.58415952564712</v>
      </c>
      <c r="M39" s="134">
        <f>K39/K$45*100</f>
        <v>0.7664709752921469</v>
      </c>
    </row>
    <row r="40" spans="1:13" ht="14.25">
      <c r="A40" s="149" t="s">
        <v>162</v>
      </c>
      <c r="B40" s="156">
        <v>337656.47351</v>
      </c>
      <c r="C40" s="156">
        <v>341722.21819</v>
      </c>
      <c r="D40" s="134">
        <f>(C40-B40)/B40*100</f>
        <v>1.204106836079834</v>
      </c>
      <c r="E40" s="134">
        <f t="shared" si="1"/>
        <v>2.8919270697299293</v>
      </c>
      <c r="F40" s="156">
        <v>1588909.33</v>
      </c>
      <c r="G40" s="156">
        <v>1563465.9071900002</v>
      </c>
      <c r="H40" s="134">
        <f t="shared" si="2"/>
        <v>-1.6013137017705033</v>
      </c>
      <c r="I40" s="134">
        <f t="shared" si="3"/>
        <v>2.613033092671661</v>
      </c>
      <c r="J40" s="156">
        <v>3410299.403</v>
      </c>
      <c r="K40" s="156">
        <v>3766776.09919</v>
      </c>
      <c r="L40" s="134">
        <f t="shared" si="6"/>
        <v>10.452944274523572</v>
      </c>
      <c r="M40" s="134">
        <f>K40/K$45*100</f>
        <v>2.680752274357072</v>
      </c>
    </row>
    <row r="41" spans="1:13" ht="14.25">
      <c r="A41" s="149" t="s">
        <v>81</v>
      </c>
      <c r="B41" s="156">
        <v>8872.2949</v>
      </c>
      <c r="C41" s="156">
        <v>9426.36238</v>
      </c>
      <c r="D41" s="134">
        <f t="shared" si="0"/>
        <v>6.244917309950999</v>
      </c>
      <c r="E41" s="134">
        <f t="shared" si="1"/>
        <v>0.07977342731823453</v>
      </c>
      <c r="F41" s="156">
        <v>36798.547</v>
      </c>
      <c r="G41" s="156">
        <v>36847.20038</v>
      </c>
      <c r="H41" s="134">
        <f t="shared" si="2"/>
        <v>0.13221549209539002</v>
      </c>
      <c r="I41" s="134">
        <f t="shared" si="3"/>
        <v>0.061583021108718695</v>
      </c>
      <c r="J41" s="156">
        <v>67856.17400000001</v>
      </c>
      <c r="K41" s="156">
        <v>73540.97938</v>
      </c>
      <c r="L41" s="134">
        <f t="shared" si="6"/>
        <v>8.377727544733055</v>
      </c>
      <c r="M41" s="134">
        <f t="shared" si="5"/>
        <v>0.05233789918486933</v>
      </c>
    </row>
    <row r="42" spans="1:13" ht="15.75">
      <c r="A42" s="146" t="s">
        <v>17</v>
      </c>
      <c r="B42" s="155">
        <v>321492.37861</v>
      </c>
      <c r="C42" s="155">
        <v>363299.33344</v>
      </c>
      <c r="D42" s="140">
        <f t="shared" si="0"/>
        <v>13.004026723978953</v>
      </c>
      <c r="E42" s="140">
        <f t="shared" si="1"/>
        <v>3.074529898450487</v>
      </c>
      <c r="F42" s="155">
        <v>1468454.7049999998</v>
      </c>
      <c r="G42" s="155">
        <v>1524241.96744</v>
      </c>
      <c r="H42" s="139">
        <f t="shared" si="2"/>
        <v>3.7990455034157966</v>
      </c>
      <c r="I42" s="139">
        <f t="shared" si="3"/>
        <v>2.5474778080182716</v>
      </c>
      <c r="J42" s="155">
        <v>3724600.144000001</v>
      </c>
      <c r="K42" s="155">
        <v>3918805.1274400004</v>
      </c>
      <c r="L42" s="140">
        <f t="shared" si="6"/>
        <v>5.214116305956938</v>
      </c>
      <c r="M42" s="140">
        <f t="shared" si="5"/>
        <v>2.788948820293828</v>
      </c>
    </row>
    <row r="43" spans="1:13" ht="14.25">
      <c r="A43" s="149" t="s">
        <v>84</v>
      </c>
      <c r="B43" s="156">
        <v>321492.37861</v>
      </c>
      <c r="C43" s="156">
        <v>363299.33344</v>
      </c>
      <c r="D43" s="134">
        <f t="shared" si="0"/>
        <v>13.004026723978953</v>
      </c>
      <c r="E43" s="134">
        <f t="shared" si="1"/>
        <v>3.074529898450487</v>
      </c>
      <c r="F43" s="156">
        <v>1468454.7049999998</v>
      </c>
      <c r="G43" s="156">
        <v>1524241.96744</v>
      </c>
      <c r="H43" s="134">
        <f t="shared" si="2"/>
        <v>3.7990455034157966</v>
      </c>
      <c r="I43" s="134">
        <f t="shared" si="3"/>
        <v>2.5474778080182716</v>
      </c>
      <c r="J43" s="156">
        <v>3724600.144000001</v>
      </c>
      <c r="K43" s="156">
        <v>3918805.1274400004</v>
      </c>
      <c r="L43" s="134">
        <f t="shared" si="6"/>
        <v>5.214116305956938</v>
      </c>
      <c r="M43" s="134">
        <f t="shared" si="5"/>
        <v>2.788948820293828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104598.67300000042</v>
      </c>
      <c r="G44" s="156">
        <f>(G45-G46)</f>
        <v>2372378.153999999</v>
      </c>
      <c r="H44" s="134">
        <f t="shared" si="2"/>
        <v>2168.0767221587885</v>
      </c>
      <c r="I44" s="134">
        <f t="shared" si="3"/>
        <v>3.964974609439922</v>
      </c>
      <c r="J44" s="155">
        <f>J45-J46</f>
        <v>784463.9529999942</v>
      </c>
      <c r="K44" s="156">
        <f>K45-K46</f>
        <v>3996163.406000018</v>
      </c>
      <c r="L44" s="137">
        <f t="shared" si="6"/>
        <v>409.41326121074775</v>
      </c>
      <c r="M44" s="137">
        <f t="shared" si="5"/>
        <v>2.84400342819439</v>
      </c>
    </row>
    <row r="45" spans="1:13" s="82" customFormat="1" ht="22.5" customHeight="1" thickBot="1">
      <c r="A45" s="144" t="s">
        <v>128</v>
      </c>
      <c r="B45" s="157">
        <v>11009514.42985</v>
      </c>
      <c r="C45" s="157">
        <v>11816418.94662</v>
      </c>
      <c r="D45" s="136">
        <f>(C45-B45)/B45*100</f>
        <v>7.3291562667127845</v>
      </c>
      <c r="E45" s="135">
        <f>C45/C$45*100</f>
        <v>100</v>
      </c>
      <c r="F45" s="157">
        <v>54239104.994</v>
      </c>
      <c r="G45" s="157">
        <v>59833375.688</v>
      </c>
      <c r="H45" s="136">
        <f t="shared" si="2"/>
        <v>10.314091087267837</v>
      </c>
      <c r="I45" s="135">
        <f t="shared" si="3"/>
        <v>100</v>
      </c>
      <c r="J45" s="157">
        <v>122947885.364</v>
      </c>
      <c r="K45" s="157">
        <v>140511905.379</v>
      </c>
      <c r="L45" s="136">
        <f t="shared" si="6"/>
        <v>14.2857438848988</v>
      </c>
      <c r="M45" s="135">
        <f t="shared" si="5"/>
        <v>100</v>
      </c>
    </row>
    <row r="46" spans="6:11" ht="20.25" customHeight="1" hidden="1">
      <c r="F46" s="157">
        <v>54134506.321</v>
      </c>
      <c r="G46" s="157">
        <v>57460997.534</v>
      </c>
      <c r="J46" s="152">
        <v>122163421.411</v>
      </c>
      <c r="K46" s="152">
        <v>136515741.973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8">
      <selection activeCell="B62" sqref="B6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1518789.403</v>
      </c>
      <c r="D2" s="69">
        <v>1543043.659</v>
      </c>
      <c r="E2" s="69">
        <v>1672863.407</v>
      </c>
      <c r="F2" s="69">
        <v>1506591.134</v>
      </c>
      <c r="G2" s="69">
        <v>1548941.847</v>
      </c>
      <c r="H2" s="69"/>
      <c r="I2" s="69"/>
      <c r="J2" s="69"/>
      <c r="K2" s="69"/>
      <c r="L2" s="69"/>
      <c r="M2" s="69"/>
      <c r="N2" s="69"/>
      <c r="O2" s="70">
        <f>SUM(C2:N2)</f>
        <v>7790229.45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472751.48</v>
      </c>
      <c r="D4" s="23">
        <v>500166.794</v>
      </c>
      <c r="E4" s="23">
        <v>535292.654</v>
      </c>
      <c r="F4" s="23">
        <v>489694.774</v>
      </c>
      <c r="G4" s="23">
        <v>478324.769</v>
      </c>
      <c r="H4" s="23"/>
      <c r="I4" s="23"/>
      <c r="J4" s="23"/>
      <c r="K4" s="23"/>
      <c r="L4" s="23"/>
      <c r="M4" s="23"/>
      <c r="N4" s="23"/>
      <c r="O4" s="70">
        <f>SUM(C4:N4)</f>
        <v>2476230.471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194410.705</v>
      </c>
      <c r="F6" s="23">
        <v>160333.255</v>
      </c>
      <c r="G6" s="23">
        <v>187329.913</v>
      </c>
      <c r="H6" s="23"/>
      <c r="I6" s="23"/>
      <c r="J6" s="23"/>
      <c r="K6" s="23"/>
      <c r="L6" s="23"/>
      <c r="M6" s="23"/>
      <c r="N6" s="23"/>
      <c r="O6" s="129">
        <f>SUM(C6:N6)</f>
        <v>916637.223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91071.637</v>
      </c>
      <c r="E8" s="23">
        <v>102832.849</v>
      </c>
      <c r="F8" s="23">
        <v>89056.651</v>
      </c>
      <c r="G8" s="23">
        <v>98915.372</v>
      </c>
      <c r="H8" s="23"/>
      <c r="I8" s="23"/>
      <c r="J8" s="23"/>
      <c r="K8" s="23"/>
      <c r="L8" s="23"/>
      <c r="M8" s="23"/>
      <c r="N8" s="23"/>
      <c r="O8" s="129">
        <f t="shared" si="0"/>
        <v>475748.02600000007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106993.166</v>
      </c>
      <c r="F10" s="23">
        <v>96030.602</v>
      </c>
      <c r="G10" s="23">
        <v>97990.861</v>
      </c>
      <c r="H10" s="23"/>
      <c r="I10" s="23"/>
      <c r="J10" s="23"/>
      <c r="K10" s="23"/>
      <c r="L10" s="23"/>
      <c r="M10" s="23"/>
      <c r="N10" s="23"/>
      <c r="O10" s="129">
        <f t="shared" si="0"/>
        <v>505330.99100000004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144559.772</v>
      </c>
      <c r="E12" s="23">
        <v>137109.934</v>
      </c>
      <c r="F12" s="23">
        <v>133175.073</v>
      </c>
      <c r="G12" s="23">
        <v>130032.373</v>
      </c>
      <c r="H12" s="23"/>
      <c r="I12" s="23"/>
      <c r="J12" s="23"/>
      <c r="K12" s="23"/>
      <c r="L12" s="23"/>
      <c r="M12" s="23"/>
      <c r="N12" s="23"/>
      <c r="O12" s="129">
        <f t="shared" si="0"/>
        <v>665414.841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19464.514</v>
      </c>
      <c r="F14" s="23">
        <v>15965.169</v>
      </c>
      <c r="G14" s="23">
        <v>15622.158</v>
      </c>
      <c r="H14" s="23"/>
      <c r="I14" s="23"/>
      <c r="J14" s="23"/>
      <c r="K14" s="23"/>
      <c r="L14" s="23"/>
      <c r="M14" s="23"/>
      <c r="N14" s="23"/>
      <c r="O14" s="129">
        <f t="shared" si="0"/>
        <v>81803.60999999999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73200.305</v>
      </c>
      <c r="H16" s="23"/>
      <c r="I16" s="23"/>
      <c r="J16" s="23"/>
      <c r="K16" s="23"/>
      <c r="L16" s="23"/>
      <c r="M16" s="23"/>
      <c r="N16" s="23"/>
      <c r="O16" s="129">
        <f t="shared" si="0"/>
        <v>442734.03900000005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/>
      <c r="I18" s="23"/>
      <c r="J18" s="23"/>
      <c r="K18" s="23"/>
      <c r="L18" s="23"/>
      <c r="M18" s="23"/>
      <c r="N18" s="23"/>
      <c r="O18" s="129">
        <f t="shared" si="0"/>
        <v>38568.575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147781.26</v>
      </c>
      <c r="F20" s="23">
        <v>115233.647</v>
      </c>
      <c r="G20" s="23">
        <v>129315.359</v>
      </c>
      <c r="H20" s="23"/>
      <c r="I20" s="23"/>
      <c r="J20" s="23"/>
      <c r="K20" s="23"/>
      <c r="L20" s="23"/>
      <c r="M20" s="23"/>
      <c r="N20" s="23"/>
      <c r="O20" s="129">
        <f t="shared" si="0"/>
        <v>651595.9550000001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268019.757</v>
      </c>
      <c r="D22" s="23">
        <v>296195.959</v>
      </c>
      <c r="E22" s="23">
        <v>331708.041</v>
      </c>
      <c r="F22" s="23">
        <v>308099.83</v>
      </c>
      <c r="G22" s="23">
        <v>332142.133</v>
      </c>
      <c r="H22" s="23"/>
      <c r="I22" s="23"/>
      <c r="J22" s="23"/>
      <c r="K22" s="23"/>
      <c r="L22" s="23"/>
      <c r="M22" s="23"/>
      <c r="N22" s="23"/>
      <c r="O22" s="129">
        <f t="shared" si="0"/>
        <v>1536165.72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8737029.043</v>
      </c>
      <c r="D24" s="21">
        <v>9324774.425</v>
      </c>
      <c r="E24" s="21">
        <v>10619481.436</v>
      </c>
      <c r="F24" s="21">
        <v>9560832.781</v>
      </c>
      <c r="G24" s="21">
        <v>9904177.766</v>
      </c>
      <c r="H24" s="21"/>
      <c r="I24" s="21"/>
      <c r="J24" s="21"/>
      <c r="K24" s="21"/>
      <c r="L24" s="21"/>
      <c r="M24" s="21"/>
      <c r="N24" s="21"/>
      <c r="O24" s="129">
        <f t="shared" si="0"/>
        <v>48146295.451000005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589055.654</v>
      </c>
      <c r="D26" s="23">
        <v>638219.589</v>
      </c>
      <c r="E26" s="23">
        <v>727208.182</v>
      </c>
      <c r="F26" s="23">
        <v>649827.185</v>
      </c>
      <c r="G26" s="23">
        <v>684965.865</v>
      </c>
      <c r="H26" s="23"/>
      <c r="I26" s="23"/>
      <c r="J26" s="23"/>
      <c r="K26" s="23"/>
      <c r="L26" s="23"/>
      <c r="M26" s="23"/>
      <c r="N26" s="23"/>
      <c r="O26" s="129">
        <f t="shared" si="0"/>
        <v>3289276.4750000006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90104.023</v>
      </c>
      <c r="D28" s="23">
        <v>104323.499</v>
      </c>
      <c r="E28" s="23">
        <v>151074.222</v>
      </c>
      <c r="F28" s="23">
        <v>123121.971</v>
      </c>
      <c r="G28" s="23">
        <v>129306.517</v>
      </c>
      <c r="H28" s="23"/>
      <c r="I28" s="23"/>
      <c r="J28" s="23"/>
      <c r="K28" s="23"/>
      <c r="L28" s="23"/>
      <c r="M28" s="23"/>
      <c r="N28" s="23"/>
      <c r="O28" s="129">
        <f t="shared" si="0"/>
        <v>597930.2320000001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133793.626</v>
      </c>
      <c r="D30" s="23">
        <v>149632.916</v>
      </c>
      <c r="E30" s="23">
        <v>168599.349</v>
      </c>
      <c r="F30" s="23">
        <v>168450.743</v>
      </c>
      <c r="G30" s="23">
        <v>172853.862</v>
      </c>
      <c r="H30" s="23"/>
      <c r="I30" s="23"/>
      <c r="J30" s="23"/>
      <c r="K30" s="23"/>
      <c r="L30" s="23"/>
      <c r="M30" s="23"/>
      <c r="N30" s="23"/>
      <c r="O30" s="129">
        <f t="shared" si="0"/>
        <v>793330.4959999999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1307977.322</v>
      </c>
      <c r="D32" s="23">
        <v>1390675.242</v>
      </c>
      <c r="E32" s="23">
        <v>1649763.857</v>
      </c>
      <c r="F32" s="24">
        <v>1490809.578</v>
      </c>
      <c r="G32" s="24">
        <v>1499036.105</v>
      </c>
      <c r="H32" s="24"/>
      <c r="I32" s="24"/>
      <c r="J32" s="24"/>
      <c r="K32" s="24"/>
      <c r="L32" s="24"/>
      <c r="M32" s="24"/>
      <c r="N32" s="24"/>
      <c r="O32" s="129">
        <f t="shared" si="0"/>
        <v>7338262.104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1240649.137</v>
      </c>
      <c r="D34" s="23">
        <v>1312798.675</v>
      </c>
      <c r="E34" s="23">
        <v>1488844.238</v>
      </c>
      <c r="F34" s="23">
        <v>1227176.493</v>
      </c>
      <c r="G34" s="23">
        <v>1298231.548</v>
      </c>
      <c r="H34" s="23"/>
      <c r="I34" s="23"/>
      <c r="J34" s="23"/>
      <c r="K34" s="23"/>
      <c r="L34" s="23"/>
      <c r="M34" s="23"/>
      <c r="N34" s="23"/>
      <c r="O34" s="129">
        <f t="shared" si="0"/>
        <v>6567700.091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1636111.675</v>
      </c>
      <c r="G36" s="23">
        <v>1657833.259</v>
      </c>
      <c r="H36" s="23"/>
      <c r="I36" s="23"/>
      <c r="J36" s="23"/>
      <c r="K36" s="23"/>
      <c r="L36" s="23"/>
      <c r="M36" s="23"/>
      <c r="N36" s="23"/>
      <c r="O36" s="129">
        <f t="shared" si="0"/>
        <v>8435152.1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47606.784</v>
      </c>
      <c r="H38" s="23"/>
      <c r="I38" s="23"/>
      <c r="J38" s="23"/>
      <c r="K38" s="23"/>
      <c r="L38" s="23"/>
      <c r="M38" s="23"/>
      <c r="N38" s="23"/>
      <c r="O38" s="129">
        <f t="shared" si="0"/>
        <v>338473.96199999994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953284.706</v>
      </c>
      <c r="E40" s="23">
        <v>1137658.101</v>
      </c>
      <c r="F40" s="23">
        <v>1061260.204</v>
      </c>
      <c r="G40" s="23">
        <v>1065386.126</v>
      </c>
      <c r="H40" s="23"/>
      <c r="I40" s="23"/>
      <c r="J40" s="23"/>
      <c r="K40" s="23"/>
      <c r="L40" s="23"/>
      <c r="M40" s="23"/>
      <c r="N40" s="23"/>
      <c r="O40" s="129">
        <f t="shared" si="0"/>
        <v>5041723.411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420629.891</v>
      </c>
      <c r="E42" s="23">
        <v>466748.333</v>
      </c>
      <c r="F42" s="23">
        <v>452128.249</v>
      </c>
      <c r="G42" s="23">
        <v>484291.547</v>
      </c>
      <c r="H42" s="23"/>
      <c r="I42" s="23"/>
      <c r="J42" s="23"/>
      <c r="K42" s="23"/>
      <c r="L42" s="23"/>
      <c r="M42" s="23"/>
      <c r="N42" s="23"/>
      <c r="O42" s="129">
        <f t="shared" si="0"/>
        <v>2212467.801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481976.725</v>
      </c>
      <c r="D44" s="23">
        <v>502069.294</v>
      </c>
      <c r="E44" s="23">
        <v>579118.941</v>
      </c>
      <c r="F44" s="23">
        <v>515626.939</v>
      </c>
      <c r="G44" s="23">
        <v>572736.753</v>
      </c>
      <c r="H44" s="23"/>
      <c r="I44" s="23"/>
      <c r="J44" s="23"/>
      <c r="K44" s="23"/>
      <c r="L44" s="23"/>
      <c r="M44" s="23"/>
      <c r="N44" s="23"/>
      <c r="O44" s="129">
        <f t="shared" si="0"/>
        <v>2651528.652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1251294.63</v>
      </c>
      <c r="D46" s="23">
        <v>1367061.973</v>
      </c>
      <c r="E46" s="23">
        <v>1338844.103</v>
      </c>
      <c r="F46" s="23">
        <v>1332051.433</v>
      </c>
      <c r="G46" s="23">
        <v>1350818.136</v>
      </c>
      <c r="H46" s="23"/>
      <c r="I46" s="23"/>
      <c r="J46" s="23"/>
      <c r="K46" s="23"/>
      <c r="L46" s="23"/>
      <c r="M46" s="23"/>
      <c r="N46" s="23"/>
      <c r="O46" s="129">
        <f t="shared" si="0"/>
        <v>6640070.275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208739.887</v>
      </c>
      <c r="D48" s="23">
        <v>236786.841</v>
      </c>
      <c r="E48" s="23">
        <v>281348.852</v>
      </c>
      <c r="F48" s="23">
        <v>272653.043</v>
      </c>
      <c r="G48" s="23">
        <v>304469.674</v>
      </c>
      <c r="H48" s="23"/>
      <c r="I48" s="23"/>
      <c r="J48" s="23"/>
      <c r="K48" s="23"/>
      <c r="L48" s="23"/>
      <c r="M48" s="23"/>
      <c r="N48" s="23"/>
      <c r="O48" s="129">
        <f t="shared" si="0"/>
        <v>1303998.2970000003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135103.402</v>
      </c>
      <c r="E50" s="23">
        <v>135963.924</v>
      </c>
      <c r="F50" s="23">
        <v>155860.339</v>
      </c>
      <c r="G50" s="23">
        <v>155624.341</v>
      </c>
      <c r="H50" s="23"/>
      <c r="I50" s="23"/>
      <c r="J50" s="23"/>
      <c r="K50" s="23"/>
      <c r="L50" s="23"/>
      <c r="M50" s="23"/>
      <c r="N50" s="23"/>
      <c r="O50" s="129">
        <f t="shared" si="0"/>
        <v>859411.283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129868.669</v>
      </c>
      <c r="H52" s="23"/>
      <c r="I52" s="23"/>
      <c r="J52" s="23"/>
      <c r="K52" s="23"/>
      <c r="L52" s="23"/>
      <c r="M52" s="23"/>
      <c r="N52" s="23"/>
      <c r="O52" s="129">
        <f t="shared" si="0"/>
        <v>476657.164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351742.906</v>
      </c>
      <c r="F54" s="23">
        <v>320659.106</v>
      </c>
      <c r="G54" s="23">
        <v>341722.218</v>
      </c>
      <c r="H54" s="23"/>
      <c r="I54" s="23"/>
      <c r="J54" s="23"/>
      <c r="K54" s="23"/>
      <c r="L54" s="23"/>
      <c r="M54" s="23"/>
      <c r="N54" s="23"/>
      <c r="O54" s="129">
        <f t="shared" si="0"/>
        <v>1563465.9070000001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/>
      <c r="I56" s="23"/>
      <c r="J56" s="23"/>
      <c r="K56" s="23"/>
      <c r="L56" s="23"/>
      <c r="M56" s="23"/>
      <c r="N56" s="23"/>
      <c r="O56" s="129">
        <f t="shared" si="0"/>
        <v>36847.2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257531.421</v>
      </c>
      <c r="E58" s="21">
        <v>306910.679</v>
      </c>
      <c r="F58" s="21">
        <v>323369.412</v>
      </c>
      <c r="G58" s="21">
        <v>363299.333</v>
      </c>
      <c r="H58" s="21"/>
      <c r="I58" s="21"/>
      <c r="J58" s="21"/>
      <c r="K58" s="21"/>
      <c r="L58" s="21"/>
      <c r="M58" s="21"/>
      <c r="N58" s="21"/>
      <c r="O58" s="129">
        <f t="shared" si="0"/>
        <v>1524241.9670000002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257531.421</v>
      </c>
      <c r="E60" s="23">
        <v>306910.679</v>
      </c>
      <c r="F60" s="23">
        <v>323369.412</v>
      </c>
      <c r="G60" s="23">
        <v>363299.333</v>
      </c>
      <c r="H60" s="23"/>
      <c r="I60" s="23"/>
      <c r="J60" s="23"/>
      <c r="K60" s="23"/>
      <c r="L60" s="23"/>
      <c r="M60" s="23"/>
      <c r="N60" s="23"/>
      <c r="O60" s="129">
        <f t="shared" si="0"/>
        <v>1524241.9670000002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10355409.109</v>
      </c>
      <c r="D72" s="126">
        <v>11754467.462</v>
      </c>
      <c r="E72" s="126">
        <v>13230825.393</v>
      </c>
      <c r="F72" s="126">
        <v>12676254.778</v>
      </c>
      <c r="G72" s="126">
        <v>11816418.946</v>
      </c>
      <c r="H72" s="126"/>
      <c r="I72" s="126"/>
      <c r="J72" s="126"/>
      <c r="K72" s="126"/>
      <c r="L72" s="126"/>
      <c r="M72" s="126"/>
      <c r="N72" s="132"/>
      <c r="O72" s="127">
        <f>SUM(C72:N72)</f>
        <v>59833375.688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3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D)'!B8*1.5642</f>
        <v>2156681.80688697</v>
      </c>
      <c r="C8" s="58">
        <f>'SEKTÖR (U S D)'!C8*1.797</f>
        <v>2783448.49940043</v>
      </c>
      <c r="D8" s="116">
        <f aca="true" t="shared" si="0" ref="D8:D43">(C8-B8)/B8*100</f>
        <v>29.061620982381115</v>
      </c>
      <c r="E8" s="116">
        <f aca="true" t="shared" si="1" ref="E8:E43">C8/C$45*100</f>
        <v>13.108386340965536</v>
      </c>
      <c r="F8" s="58">
        <f>'SEKTÖR (U S D)'!F8*1.561</f>
        <v>10800899.964546999</v>
      </c>
      <c r="G8" s="58">
        <f>'SEKTÖR (U S D)'!G8*1.7898</f>
        <v>13942954.540291063</v>
      </c>
      <c r="H8" s="116">
        <f aca="true" t="shared" si="2" ref="H8:H45">(G8-F8)/F8*100</f>
        <v>29.09067379623533</v>
      </c>
      <c r="I8" s="116">
        <f aca="true" t="shared" si="3" ref="I8:I45">G8/G$45*100</f>
        <v>13.019874619496665</v>
      </c>
      <c r="J8" s="58">
        <f>'SEKTÖR (U S D)'!J8*1.5234</f>
        <v>24612418.141143</v>
      </c>
      <c r="K8" s="58">
        <f>'SEKTÖR (U S D)'!K8*1.7675</f>
        <v>33128741.482745826</v>
      </c>
      <c r="L8" s="116">
        <f aca="true" t="shared" si="4" ref="L8:L45">(K8-J8)/J8*100</f>
        <v>34.60173353453082</v>
      </c>
      <c r="M8" s="116">
        <f aca="true" t="shared" si="5" ref="M8:M45">K8/K$45*100</f>
        <v>13.339280114118534</v>
      </c>
    </row>
    <row r="9" spans="1:13" s="64" customFormat="1" ht="15.75">
      <c r="A9" s="60" t="s">
        <v>75</v>
      </c>
      <c r="B9" s="61">
        <f>'SEKTÖR (U S D)'!B9*1.5642</f>
        <v>1539789.1241600339</v>
      </c>
      <c r="C9" s="61">
        <f>'SEKTÖR (U S D)'!C9*1.797</f>
        <v>1954209.3870311698</v>
      </c>
      <c r="D9" s="62">
        <f t="shared" si="0"/>
        <v>26.914092090188333</v>
      </c>
      <c r="E9" s="62">
        <f t="shared" si="1"/>
        <v>9.203163500910458</v>
      </c>
      <c r="F9" s="61">
        <f>'SEKTÖR (U S D)'!F9*1.561</f>
        <v>7887911.177223</v>
      </c>
      <c r="G9" s="61">
        <f>'SEKTÖR (U S D)'!G9*1.7898</f>
        <v>10027296.822996978</v>
      </c>
      <c r="H9" s="62">
        <f t="shared" si="2"/>
        <v>27.122334388749614</v>
      </c>
      <c r="I9" s="62">
        <f t="shared" si="3"/>
        <v>9.363449262538623</v>
      </c>
      <c r="J9" s="61">
        <f>'SEKTÖR (U S D)'!J9*1.5234</f>
        <v>18131045.4017484</v>
      </c>
      <c r="K9" s="61">
        <f>'SEKTÖR (U S D)'!K9*1.7675</f>
        <v>24060443.892828178</v>
      </c>
      <c r="L9" s="62">
        <f t="shared" si="4"/>
        <v>32.70301496519333</v>
      </c>
      <c r="M9" s="63">
        <f t="shared" si="5"/>
        <v>9.687932181897853</v>
      </c>
    </row>
    <row r="10" spans="1:13" ht="14.25">
      <c r="A10" s="44" t="s">
        <v>3</v>
      </c>
      <c r="B10" s="4">
        <f>'SEKTÖR (U S D)'!B10*1.5642</f>
        <v>722280.3528799979</v>
      </c>
      <c r="C10" s="4">
        <f>'SEKTÖR (U S D)'!C10*1.797</f>
        <v>859549.61009067</v>
      </c>
      <c r="D10" s="34">
        <f t="shared" si="0"/>
        <v>19.004982852341048</v>
      </c>
      <c r="E10" s="34">
        <f t="shared" si="1"/>
        <v>4.04796725023719</v>
      </c>
      <c r="F10" s="4">
        <f>'SEKTÖR (U S D)'!F10*1.561</f>
        <v>3199483.925204</v>
      </c>
      <c r="G10" s="4">
        <f>'SEKTÖR (U S D)'!G10*1.7898</f>
        <v>4431957.297192678</v>
      </c>
      <c r="H10" s="34">
        <f t="shared" si="2"/>
        <v>38.52100528712908</v>
      </c>
      <c r="I10" s="34">
        <f t="shared" si="3"/>
        <v>4.138543818791466</v>
      </c>
      <c r="J10" s="4">
        <f>'SEKTÖR (U S D)'!J10*1.5234</f>
        <v>6834902.254415402</v>
      </c>
      <c r="K10" s="4">
        <f>'SEKTÖR (U S D)'!K10*1.7675</f>
        <v>10400890.531869425</v>
      </c>
      <c r="L10" s="34">
        <f t="shared" si="4"/>
        <v>52.173215427482745</v>
      </c>
      <c r="M10" s="45">
        <f t="shared" si="5"/>
        <v>4.187916172823789</v>
      </c>
    </row>
    <row r="11" spans="1:13" ht="14.25">
      <c r="A11" s="44" t="s">
        <v>4</v>
      </c>
      <c r="B11" s="4">
        <f>'SEKTÖR (U S D)'!B11*1.5642</f>
        <v>270777.29449815</v>
      </c>
      <c r="C11" s="4">
        <f>'SEKTÖR (U S D)'!C11*1.797</f>
        <v>336631.85446964996</v>
      </c>
      <c r="D11" s="34">
        <f t="shared" si="0"/>
        <v>24.320562066901765</v>
      </c>
      <c r="E11" s="34">
        <f t="shared" si="1"/>
        <v>1.585335745933283</v>
      </c>
      <c r="F11" s="4">
        <f>'SEKTÖR (U S D)'!F11*1.561</f>
        <v>1652982.6071569999</v>
      </c>
      <c r="G11" s="4">
        <f>'SEKTÖR (U S D)'!G11*1.7898</f>
        <v>1640597.30253081</v>
      </c>
      <c r="H11" s="34">
        <f t="shared" si="2"/>
        <v>-0.749270111649367</v>
      </c>
      <c r="I11" s="34">
        <f t="shared" si="3"/>
        <v>1.5319831330088869</v>
      </c>
      <c r="J11" s="4">
        <f>'SEKTÖR (U S D)'!J11*1.5234</f>
        <v>3505630.1328246</v>
      </c>
      <c r="K11" s="4">
        <f>'SEKTÖR (U S D)'!K11*1.7675</f>
        <v>3877000.900315375</v>
      </c>
      <c r="L11" s="34">
        <f t="shared" si="4"/>
        <v>10.593552469026427</v>
      </c>
      <c r="M11" s="45">
        <f t="shared" si="5"/>
        <v>1.5610735179581625</v>
      </c>
    </row>
    <row r="12" spans="1:13" ht="14.25">
      <c r="A12" s="44" t="s">
        <v>5</v>
      </c>
      <c r="B12" s="4">
        <f>'SEKTÖR (U S D)'!B12*1.5642</f>
        <v>132605.82263115</v>
      </c>
      <c r="C12" s="4">
        <f>'SEKTÖR (U S D)'!C12*1.797</f>
        <v>177750.92325038998</v>
      </c>
      <c r="D12" s="34">
        <f t="shared" si="0"/>
        <v>34.04458395828775</v>
      </c>
      <c r="E12" s="34">
        <f t="shared" si="1"/>
        <v>0.8371010905828962</v>
      </c>
      <c r="F12" s="4">
        <f>'SEKTÖR (U S D)'!F12*1.561</f>
        <v>674831.1957799998</v>
      </c>
      <c r="G12" s="4">
        <f>'SEKTÖR (U S D)'!G12*1.7898</f>
        <v>851493.8167021261</v>
      </c>
      <c r="H12" s="34">
        <f t="shared" si="2"/>
        <v>26.178786936180643</v>
      </c>
      <c r="I12" s="34">
        <f t="shared" si="3"/>
        <v>0.7951214859592397</v>
      </c>
      <c r="J12" s="4">
        <f>'SEKTÖR (U S D)'!J12*1.5234</f>
        <v>1740148.8096695999</v>
      </c>
      <c r="K12" s="4">
        <f>'SEKTÖR (U S D)'!K12*1.7675</f>
        <v>2205543.8957977244</v>
      </c>
      <c r="L12" s="34">
        <f t="shared" si="4"/>
        <v>26.744556761009914</v>
      </c>
      <c r="M12" s="45">
        <f t="shared" si="5"/>
        <v>0.8880617407501845</v>
      </c>
    </row>
    <row r="13" spans="1:13" ht="14.25">
      <c r="A13" s="44" t="s">
        <v>6</v>
      </c>
      <c r="B13" s="4">
        <f>'SEKTÖR (U S D)'!B13*1.5642</f>
        <v>136048.94838374402</v>
      </c>
      <c r="C13" s="4">
        <f>'SEKTÖR (U S D)'!C13*1.797</f>
        <v>176089.57766625</v>
      </c>
      <c r="D13" s="34">
        <f t="shared" si="0"/>
        <v>29.4310465153807</v>
      </c>
      <c r="E13" s="34">
        <f t="shared" si="1"/>
        <v>0.8292771413460215</v>
      </c>
      <c r="F13" s="4">
        <f>'SEKTÖR (U S D)'!F13*1.561</f>
        <v>770370.194895</v>
      </c>
      <c r="G13" s="4">
        <f>'SEKTÖR (U S D)'!G13*1.7898</f>
        <v>904441.40813925</v>
      </c>
      <c r="H13" s="34">
        <f t="shared" si="2"/>
        <v>17.403478760302207</v>
      </c>
      <c r="I13" s="34">
        <f t="shared" si="3"/>
        <v>0.8445637329323333</v>
      </c>
      <c r="J13" s="4">
        <f>'SEKTÖR (U S D)'!J13*1.5234</f>
        <v>2040658.6027140005</v>
      </c>
      <c r="K13" s="4">
        <f>'SEKTÖR (U S D)'!K13*1.7675</f>
        <v>2444586.4451268753</v>
      </c>
      <c r="L13" s="34">
        <f t="shared" si="4"/>
        <v>19.79399405053181</v>
      </c>
      <c r="M13" s="45">
        <f t="shared" si="5"/>
        <v>0.9843121680824531</v>
      </c>
    </row>
    <row r="14" spans="1:13" ht="14.25">
      <c r="A14" s="44" t="s">
        <v>7</v>
      </c>
      <c r="B14" s="4">
        <f>'SEKTÖR (U S D)'!B14*1.5642</f>
        <v>188461.516579182</v>
      </c>
      <c r="C14" s="4">
        <f>'SEKTÖR (U S D)'!C14*1.797</f>
        <v>233668.17478416</v>
      </c>
      <c r="D14" s="34">
        <f t="shared" si="0"/>
        <v>23.987209179644072</v>
      </c>
      <c r="E14" s="34">
        <f t="shared" si="1"/>
        <v>1.100438075760633</v>
      </c>
      <c r="F14" s="4">
        <f>'SEKTÖR (U S D)'!F14*1.561</f>
        <v>968228.277989</v>
      </c>
      <c r="G14" s="4">
        <f>'SEKTÖR (U S D)'!G14*1.7898</f>
        <v>1190959.4829229442</v>
      </c>
      <c r="H14" s="34">
        <f t="shared" si="2"/>
        <v>23.003997094213634</v>
      </c>
      <c r="I14" s="34">
        <f t="shared" si="3"/>
        <v>1.1121131536181297</v>
      </c>
      <c r="J14" s="4">
        <f>'SEKTÖR (U S D)'!J14*1.5234</f>
        <v>2537252.595201601</v>
      </c>
      <c r="K14" s="4">
        <f>'SEKTÖR (U S D)'!K14*1.7675</f>
        <v>3190008.8603824</v>
      </c>
      <c r="L14" s="34">
        <f t="shared" si="4"/>
        <v>25.72689319208021</v>
      </c>
      <c r="M14" s="45">
        <f t="shared" si="5"/>
        <v>1.284456331591199</v>
      </c>
    </row>
    <row r="15" spans="1:13" ht="14.25">
      <c r="A15" s="44" t="s">
        <v>8</v>
      </c>
      <c r="B15" s="4">
        <f>'SEKTÖR (U S D)'!B15*1.5642</f>
        <v>24443.814716639998</v>
      </c>
      <c r="C15" s="4">
        <f>'SEKTÖR (U S D)'!C15*1.797</f>
        <v>28073.01724314</v>
      </c>
      <c r="D15" s="34">
        <f t="shared" si="0"/>
        <v>14.847120093859331</v>
      </c>
      <c r="E15" s="34">
        <f t="shared" si="1"/>
        <v>0.1322072083815935</v>
      </c>
      <c r="F15" s="4">
        <f>'SEKTÖR (U S D)'!F15*1.561</f>
        <v>121268.72640399999</v>
      </c>
      <c r="G15" s="4">
        <f>'SEKTÖR (U S D)'!G15*1.7898</f>
        <v>146412.10049787597</v>
      </c>
      <c r="H15" s="34">
        <f t="shared" si="2"/>
        <v>20.733601184292347</v>
      </c>
      <c r="I15" s="34">
        <f t="shared" si="3"/>
        <v>0.13671902793277677</v>
      </c>
      <c r="J15" s="4">
        <f>'SEKTÖR (U S D)'!J15*1.5234</f>
        <v>259682.983818</v>
      </c>
      <c r="K15" s="4">
        <f>'SEKTÖR (U S D)'!K15*1.7675</f>
        <v>327061.95349835</v>
      </c>
      <c r="L15" s="34">
        <f t="shared" si="4"/>
        <v>25.946624876881742</v>
      </c>
      <c r="M15" s="45">
        <f t="shared" si="5"/>
        <v>0.1316914201119752</v>
      </c>
    </row>
    <row r="16" spans="1:13" ht="14.25">
      <c r="A16" s="44" t="s">
        <v>144</v>
      </c>
      <c r="B16" s="4">
        <f>'SEKTÖR (U S D)'!B16*1.5642</f>
        <v>52972.100601948005</v>
      </c>
      <c r="C16" s="4">
        <f>'SEKTÖR (U S D)'!C16*1.797</f>
        <v>131540.94742011</v>
      </c>
      <c r="D16" s="34">
        <f t="shared" si="0"/>
        <v>148.32118402960347</v>
      </c>
      <c r="E16" s="34">
        <f t="shared" si="1"/>
        <v>0.6194795983510588</v>
      </c>
      <c r="F16" s="4">
        <f>'SEKTÖR (U S D)'!F16*1.561</f>
        <v>435894.962167</v>
      </c>
      <c r="G16" s="4">
        <f>'SEKTÖR (U S D)'!G16*1.7898</f>
        <v>792405.3823399742</v>
      </c>
      <c r="H16" s="34">
        <f t="shared" si="2"/>
        <v>81.78814877800491</v>
      </c>
      <c r="I16" s="34">
        <f t="shared" si="3"/>
        <v>0.7399449446720645</v>
      </c>
      <c r="J16" s="4">
        <f>'SEKTÖR (U S D)'!J16*1.5234</f>
        <v>1110315.7867974</v>
      </c>
      <c r="K16" s="4">
        <f>'SEKTÖR (U S D)'!K16*1.7675</f>
        <v>1485786.340196025</v>
      </c>
      <c r="L16" s="34">
        <f t="shared" si="4"/>
        <v>33.81655542173583</v>
      </c>
      <c r="M16" s="45">
        <f t="shared" si="5"/>
        <v>0.5982515270593098</v>
      </c>
    </row>
    <row r="17" spans="1:13" ht="14.25">
      <c r="A17" s="81" t="s">
        <v>148</v>
      </c>
      <c r="B17" s="4">
        <f>'SEKTÖR (U S D)'!B17*1.5642</f>
        <v>12199.273869222</v>
      </c>
      <c r="C17" s="4">
        <f>'SEKTÖR (U S D)'!C17*1.797</f>
        <v>10905.2821068</v>
      </c>
      <c r="D17" s="34">
        <f t="shared" si="0"/>
        <v>-10.607121180274996</v>
      </c>
      <c r="E17" s="34">
        <f t="shared" si="1"/>
        <v>0.051357390317782185</v>
      </c>
      <c r="F17" s="4">
        <f>'SEKTÖR (U S D)'!F17*1.561</f>
        <v>64851.289187999995</v>
      </c>
      <c r="G17" s="4">
        <f>'SEKTÖR (U S D)'!G17*1.7898</f>
        <v>69030.03625092</v>
      </c>
      <c r="H17" s="34">
        <f t="shared" si="2"/>
        <v>6.44358364381327</v>
      </c>
      <c r="I17" s="34">
        <f t="shared" si="3"/>
        <v>0.06445996896634265</v>
      </c>
      <c r="J17" s="4">
        <f>'SEKTÖR (U S D)'!J17*1.5234</f>
        <v>102454.2363078</v>
      </c>
      <c r="K17" s="4">
        <f>'SEKTÖR (U S D)'!K17*1.7675</f>
        <v>129573.799607</v>
      </c>
      <c r="L17" s="34">
        <f t="shared" si="4"/>
        <v>26.46992869843424</v>
      </c>
      <c r="M17" s="45">
        <f t="shared" si="5"/>
        <v>0.05217286051474773</v>
      </c>
    </row>
    <row r="18" spans="1:13" s="64" customFormat="1" ht="15.75">
      <c r="A18" s="42" t="s">
        <v>76</v>
      </c>
      <c r="B18" s="3">
        <f>'SEKTÖR (U S D)'!B18*1.5642</f>
        <v>176950.019557278</v>
      </c>
      <c r="C18" s="3">
        <f>'SEKTÖR (U S D)'!C18*1.797</f>
        <v>232379.69936826</v>
      </c>
      <c r="D18" s="33">
        <f t="shared" si="0"/>
        <v>31.32504870565422</v>
      </c>
      <c r="E18" s="33">
        <f t="shared" si="1"/>
        <v>1.0943701231665428</v>
      </c>
      <c r="F18" s="3">
        <f>'SEKTÖR (U S D)'!F18*1.561</f>
        <v>823124.1992609999</v>
      </c>
      <c r="G18" s="3">
        <f>'SEKTÖR (U S D)'!G18*1.7898</f>
        <v>1166226.439507284</v>
      </c>
      <c r="H18" s="33">
        <f t="shared" si="2"/>
        <v>41.68292470982154</v>
      </c>
      <c r="I18" s="33">
        <f t="shared" si="3"/>
        <v>1.0890175375993068</v>
      </c>
      <c r="J18" s="3">
        <f>'SEKTÖR (U S D)'!J18*1.5234</f>
        <v>1696521.0634926</v>
      </c>
      <c r="K18" s="3">
        <f>'SEKTÖR (U S D)'!K18*1.7675</f>
        <v>2727054.9846676504</v>
      </c>
      <c r="L18" s="33">
        <f t="shared" si="4"/>
        <v>60.7439508622137</v>
      </c>
      <c r="M18" s="43">
        <f t="shared" si="5"/>
        <v>1.0980480603536034</v>
      </c>
    </row>
    <row r="19" spans="1:13" ht="14.25">
      <c r="A19" s="44" t="s">
        <v>110</v>
      </c>
      <c r="B19" s="4">
        <f>'SEKTÖR (U S D)'!B19*1.5642</f>
        <v>176950.019557278</v>
      </c>
      <c r="C19" s="4">
        <f>'SEKTÖR (U S D)'!C19*1.797</f>
        <v>232379.69936826</v>
      </c>
      <c r="D19" s="34">
        <f t="shared" si="0"/>
        <v>31.32504870565422</v>
      </c>
      <c r="E19" s="34">
        <f t="shared" si="1"/>
        <v>1.0943701231665428</v>
      </c>
      <c r="F19" s="4">
        <f>'SEKTÖR (U S D)'!F19*1.561</f>
        <v>823124.1992609999</v>
      </c>
      <c r="G19" s="4">
        <f>'SEKTÖR (U S D)'!G19*1.7898</f>
        <v>1166226.439507284</v>
      </c>
      <c r="H19" s="34">
        <f t="shared" si="2"/>
        <v>41.68292470982154</v>
      </c>
      <c r="I19" s="34">
        <f t="shared" si="3"/>
        <v>1.0890175375993068</v>
      </c>
      <c r="J19" s="4">
        <f>'SEKTÖR (U S D)'!J19*1.5234</f>
        <v>1696521.0634926</v>
      </c>
      <c r="K19" s="4">
        <f>'SEKTÖR (U S D)'!K19*1.7675</f>
        <v>2727054.9846676504</v>
      </c>
      <c r="L19" s="34">
        <f t="shared" si="4"/>
        <v>60.7439508622137</v>
      </c>
      <c r="M19" s="45">
        <f t="shared" si="5"/>
        <v>1.0980480603536034</v>
      </c>
    </row>
    <row r="20" spans="1:13" s="64" customFormat="1" ht="15.75">
      <c r="A20" s="42" t="s">
        <v>77</v>
      </c>
      <c r="B20" s="3">
        <f>'SEKTÖR (U S D)'!B20*1.5642</f>
        <v>439942.663169658</v>
      </c>
      <c r="C20" s="3">
        <f>'SEKTÖR (U S D)'!C20*1.797</f>
        <v>596859.413001</v>
      </c>
      <c r="D20" s="33">
        <f t="shared" si="0"/>
        <v>35.667545561688144</v>
      </c>
      <c r="E20" s="33">
        <f t="shared" si="1"/>
        <v>2.8108527168885358</v>
      </c>
      <c r="F20" s="3">
        <f>'SEKTÖR (U S D)'!F20*1.561</f>
        <v>2089864.588063</v>
      </c>
      <c r="G20" s="3">
        <f>'SEKTÖR (U S D)'!G20*1.7898</f>
        <v>2749431.2742072</v>
      </c>
      <c r="H20" s="33">
        <f t="shared" si="2"/>
        <v>31.560259449896805</v>
      </c>
      <c r="I20" s="33">
        <f t="shared" si="3"/>
        <v>2.5674078160161184</v>
      </c>
      <c r="J20" s="3">
        <f>'SEKTÖR (U S D)'!J20*1.5234</f>
        <v>4784851.6789488</v>
      </c>
      <c r="K20" s="3">
        <f>'SEKTÖR (U S D)'!K20*1.7675</f>
        <v>6341242.608785</v>
      </c>
      <c r="L20" s="33">
        <f t="shared" si="4"/>
        <v>32.52746447050012</v>
      </c>
      <c r="M20" s="43">
        <f t="shared" si="5"/>
        <v>2.5532998732904466</v>
      </c>
    </row>
    <row r="21" spans="1:13" ht="15" thickBot="1">
      <c r="A21" s="44" t="s">
        <v>9</v>
      </c>
      <c r="B21" s="4">
        <f>'SEKTÖR (U S D)'!B21*1.5642</f>
        <v>439942.663169658</v>
      </c>
      <c r="C21" s="4">
        <f>'SEKTÖR (U S D)'!C21*1.797</f>
        <v>596859.413001</v>
      </c>
      <c r="D21" s="34">
        <f t="shared" si="0"/>
        <v>35.667545561688144</v>
      </c>
      <c r="E21" s="34">
        <f t="shared" si="1"/>
        <v>2.8108527168885358</v>
      </c>
      <c r="F21" s="4">
        <f>'SEKTÖR (U S D)'!F21*1.561</f>
        <v>2089864.588063</v>
      </c>
      <c r="G21" s="4">
        <f>'SEKTÖR (U S D)'!G21*1.7898</f>
        <v>2749431.2742072</v>
      </c>
      <c r="H21" s="34">
        <f t="shared" si="2"/>
        <v>31.560259449896805</v>
      </c>
      <c r="I21" s="34">
        <f t="shared" si="3"/>
        <v>2.5674078160161184</v>
      </c>
      <c r="J21" s="4">
        <f>'SEKTÖR (U S D)'!J21*1.5234</f>
        <v>4784851.6789488</v>
      </c>
      <c r="K21" s="4">
        <f>'SEKTÖR (U S D)'!K21*1.7675</f>
        <v>6341242.608785</v>
      </c>
      <c r="L21" s="34">
        <f t="shared" si="4"/>
        <v>32.52746447050012</v>
      </c>
      <c r="M21" s="45">
        <f t="shared" si="5"/>
        <v>2.5532998732904466</v>
      </c>
    </row>
    <row r="22" spans="1:13" ht="18" thickBot="1" thickTop="1">
      <c r="A22" s="51" t="s">
        <v>10</v>
      </c>
      <c r="B22" s="58">
        <f>'SEKTÖR (U S D)'!B22*1.5642</f>
        <v>14561522.285662638</v>
      </c>
      <c r="C22" s="58">
        <f>'SEKTÖR (U S D)'!C22*1.797</f>
        <v>17797807.44548403</v>
      </c>
      <c r="D22" s="59">
        <f t="shared" si="0"/>
        <v>22.224909568746522</v>
      </c>
      <c r="E22" s="59">
        <f t="shared" si="1"/>
        <v>83.81708376058398</v>
      </c>
      <c r="F22" s="58">
        <f>'SEKTÖR (U S D)'!F22*1.561</f>
        <v>71410806.60802901</v>
      </c>
      <c r="G22" s="58">
        <f>'SEKTÖR (U S D)'!G22*1.7898</f>
        <v>86172650.5738477</v>
      </c>
      <c r="H22" s="59">
        <f t="shared" si="2"/>
        <v>20.67172276437913</v>
      </c>
      <c r="I22" s="59">
        <f t="shared" si="3"/>
        <v>80.46767296408134</v>
      </c>
      <c r="J22" s="58">
        <f>'SEKTÖR (U S D)'!J22*1.5234</f>
        <v>155817282.1770048</v>
      </c>
      <c r="K22" s="58">
        <f>'SEKTÖR (U S D)'!K22*1.7675</f>
        <v>201236340.85787734</v>
      </c>
      <c r="L22" s="59">
        <f t="shared" si="4"/>
        <v>29.148922408541004</v>
      </c>
      <c r="M22" s="59">
        <f t="shared" si="5"/>
        <v>81.02776621446756</v>
      </c>
    </row>
    <row r="23" spans="1:13" s="64" customFormat="1" ht="15.75">
      <c r="A23" s="42" t="s">
        <v>78</v>
      </c>
      <c r="B23" s="3">
        <f>'SEKTÖR (U S D)'!B23*1.5642</f>
        <v>1475227.079121906</v>
      </c>
      <c r="C23" s="3">
        <f>'SEKTÖR (U S D)'!C23*1.797</f>
        <v>1773865.86034221</v>
      </c>
      <c r="D23" s="33">
        <f t="shared" si="0"/>
        <v>20.243580493252704</v>
      </c>
      <c r="E23" s="33">
        <f t="shared" si="1"/>
        <v>8.353852790674456</v>
      </c>
      <c r="F23" s="3">
        <f>'SEKTÖR (U S D)'!F23*1.561</f>
        <v>7093602.914643</v>
      </c>
      <c r="G23" s="3">
        <f>'SEKTÖR (U S D)'!G23*1.7898</f>
        <v>8377234.771286514</v>
      </c>
      <c r="H23" s="33">
        <f t="shared" si="2"/>
        <v>18.095626046303934</v>
      </c>
      <c r="I23" s="33">
        <f t="shared" si="3"/>
        <v>7.82262798498383</v>
      </c>
      <c r="J23" s="3">
        <f>'SEKTÖR (U S D)'!J23*1.5234</f>
        <v>15566641.662711602</v>
      </c>
      <c r="K23" s="3">
        <f>'SEKTÖR (U S D)'!K23*1.7675</f>
        <v>19779179.563148778</v>
      </c>
      <c r="L23" s="33">
        <f t="shared" si="4"/>
        <v>27.06131477624944</v>
      </c>
      <c r="M23" s="43">
        <f t="shared" si="5"/>
        <v>7.964082087383365</v>
      </c>
    </row>
    <row r="24" spans="1:13" ht="14.25">
      <c r="A24" s="44" t="s">
        <v>11</v>
      </c>
      <c r="B24" s="4">
        <f>'SEKTÖR (U S D)'!B24*1.5642</f>
        <v>1088117.406460656</v>
      </c>
      <c r="C24" s="4">
        <f>'SEKTÖR (U S D)'!C24*1.797</f>
        <v>1230883.6590455999</v>
      </c>
      <c r="D24" s="34">
        <f t="shared" si="0"/>
        <v>13.120482379683896</v>
      </c>
      <c r="E24" s="34">
        <f t="shared" si="1"/>
        <v>5.796729685146525</v>
      </c>
      <c r="F24" s="4">
        <f>'SEKTÖR (U S D)'!F24*1.561</f>
        <v>5338910.2913649995</v>
      </c>
      <c r="G24" s="4">
        <f>'SEKTÖR (U S D)'!G24*1.7898</f>
        <v>5887147.034597041</v>
      </c>
      <c r="H24" s="34">
        <f t="shared" si="2"/>
        <v>10.268701163957445</v>
      </c>
      <c r="I24" s="34">
        <f t="shared" si="3"/>
        <v>5.497394116541026</v>
      </c>
      <c r="J24" s="4">
        <f>'SEKTÖR (U S D)'!J24*1.5234</f>
        <v>11225866.826980801</v>
      </c>
      <c r="K24" s="4">
        <f>'SEKTÖR (U S D)'!K24*1.7675</f>
        <v>13813108.745324</v>
      </c>
      <c r="L24" s="34">
        <f t="shared" si="4"/>
        <v>23.04714600858167</v>
      </c>
      <c r="M24" s="45">
        <f t="shared" si="5"/>
        <v>5.561845049158366</v>
      </c>
    </row>
    <row r="25" spans="1:13" ht="14.25">
      <c r="A25" s="44" t="s">
        <v>12</v>
      </c>
      <c r="B25" s="4">
        <f>'SEKTÖR (U S D)'!B25*1.5642</f>
        <v>176490.164779038</v>
      </c>
      <c r="C25" s="4">
        <f>'SEKTÖR (U S D)'!C25*1.797</f>
        <v>232363.81050989998</v>
      </c>
      <c r="D25" s="34">
        <f t="shared" si="0"/>
        <v>31.65822061575761</v>
      </c>
      <c r="E25" s="34">
        <f t="shared" si="1"/>
        <v>1.0942952960971917</v>
      </c>
      <c r="F25" s="4">
        <f>'SEKTÖR (U S D)'!F25*1.561</f>
        <v>826100.6968899999</v>
      </c>
      <c r="G25" s="4">
        <f>'SEKTÖR (U S D)'!G25*1.7898</f>
        <v>1070175.52869666</v>
      </c>
      <c r="H25" s="34">
        <f t="shared" si="2"/>
        <v>29.545409261307043</v>
      </c>
      <c r="I25" s="34">
        <f t="shared" si="3"/>
        <v>0.9993255851347846</v>
      </c>
      <c r="J25" s="4">
        <f>'SEKTÖR (U S D)'!J25*1.5234</f>
        <v>2171399.2327242005</v>
      </c>
      <c r="K25" s="4">
        <f>'SEKTÖR (U S D)'!K25*1.7675</f>
        <v>2736639.8669522502</v>
      </c>
      <c r="L25" s="34">
        <f t="shared" si="4"/>
        <v>26.031170395087067</v>
      </c>
      <c r="M25" s="45">
        <f t="shared" si="5"/>
        <v>1.1019074109939446</v>
      </c>
    </row>
    <row r="26" spans="1:13" ht="14.25">
      <c r="A26" s="44" t="s">
        <v>13</v>
      </c>
      <c r="B26" s="4">
        <f>'SEKTÖR (U S D)'!B26*1.5642</f>
        <v>210619.50788221197</v>
      </c>
      <c r="C26" s="4">
        <f>'SEKTÖR (U S D)'!C26*1.797</f>
        <v>310618.39078671</v>
      </c>
      <c r="D26" s="34">
        <f t="shared" si="0"/>
        <v>47.478452452002685</v>
      </c>
      <c r="E26" s="34">
        <f t="shared" si="1"/>
        <v>1.4628278094307379</v>
      </c>
      <c r="F26" s="4">
        <f>'SEKTÖR (U S D)'!F26*1.561</f>
        <v>928591.92951</v>
      </c>
      <c r="G26" s="4">
        <f>'SEKTÖR (U S D)'!G26*1.7898</f>
        <v>1419912.206203014</v>
      </c>
      <c r="H26" s="34">
        <f t="shared" si="2"/>
        <v>52.910246264177</v>
      </c>
      <c r="I26" s="34">
        <f t="shared" si="3"/>
        <v>1.3259082816367136</v>
      </c>
      <c r="J26" s="4">
        <f>'SEKTÖR (U S D)'!J26*1.5234</f>
        <v>2169375.6060534</v>
      </c>
      <c r="K26" s="4">
        <f>'SEKTÖR (U S D)'!K26*1.7675</f>
        <v>3229430.954407525</v>
      </c>
      <c r="L26" s="34">
        <f t="shared" si="4"/>
        <v>48.86453712285503</v>
      </c>
      <c r="M26" s="45">
        <f t="shared" si="5"/>
        <v>1.3003296286544195</v>
      </c>
    </row>
    <row r="27" spans="1:13" s="64" customFormat="1" ht="15.75">
      <c r="A27" s="42" t="s">
        <v>79</v>
      </c>
      <c r="B27" s="3">
        <f>'SEKTÖR (U S D)'!B27*1.5642</f>
        <v>2158933.586848434</v>
      </c>
      <c r="C27" s="3">
        <f>'SEKTÖR (U S D)'!C27*1.797</f>
        <v>2693767.8798583797</v>
      </c>
      <c r="D27" s="33">
        <f t="shared" si="0"/>
        <v>24.773077609612137</v>
      </c>
      <c r="E27" s="33">
        <f t="shared" si="1"/>
        <v>12.68604398093712</v>
      </c>
      <c r="F27" s="3">
        <f>'SEKTÖR (U S D)'!F27*1.561</f>
        <v>10233530.910666</v>
      </c>
      <c r="G27" s="3">
        <f>'SEKTÖR (U S D)'!G27*1.7898</f>
        <v>13134025.958779093</v>
      </c>
      <c r="H27" s="33">
        <f t="shared" si="2"/>
        <v>28.343052592825245</v>
      </c>
      <c r="I27" s="33">
        <f t="shared" si="3"/>
        <v>12.264500378192334</v>
      </c>
      <c r="J27" s="3">
        <f>'SEKTÖR (U S D)'!J27*1.5234</f>
        <v>21542098.770720597</v>
      </c>
      <c r="K27" s="3">
        <f>'SEKTÖR (U S D)'!K27*1.7675</f>
        <v>29248677.67072195</v>
      </c>
      <c r="L27" s="33">
        <f t="shared" si="4"/>
        <v>35.774503598859695</v>
      </c>
      <c r="M27" s="43">
        <f t="shared" si="5"/>
        <v>11.77697331546766</v>
      </c>
    </row>
    <row r="28" spans="1:13" ht="14.25">
      <c r="A28" s="44" t="s">
        <v>14</v>
      </c>
      <c r="B28" s="4">
        <f>'SEKTÖR (U S D)'!B28*1.5642</f>
        <v>2158933.586848434</v>
      </c>
      <c r="C28" s="4">
        <f>'SEKTÖR (U S D)'!C28*1.797</f>
        <v>2693767.8798583797</v>
      </c>
      <c r="D28" s="34">
        <f t="shared" si="0"/>
        <v>24.773077609612137</v>
      </c>
      <c r="E28" s="34">
        <f t="shared" si="1"/>
        <v>12.68604398093712</v>
      </c>
      <c r="F28" s="4">
        <f>'SEKTÖR (U S D)'!F28*1.561</f>
        <v>10233530.910666</v>
      </c>
      <c r="G28" s="4">
        <f>'SEKTÖR (U S D)'!G28*1.7898</f>
        <v>13134025.958779093</v>
      </c>
      <c r="H28" s="34">
        <f t="shared" si="2"/>
        <v>28.343052592825245</v>
      </c>
      <c r="I28" s="34">
        <f t="shared" si="3"/>
        <v>12.264500378192334</v>
      </c>
      <c r="J28" s="4">
        <f>'SEKTÖR (U S D)'!J28*1.5234</f>
        <v>21542098.770720597</v>
      </c>
      <c r="K28" s="4">
        <f>'SEKTÖR (U S D)'!K28*1.7675</f>
        <v>29248677.67072195</v>
      </c>
      <c r="L28" s="34">
        <f t="shared" si="4"/>
        <v>35.774503598859695</v>
      </c>
      <c r="M28" s="45">
        <f t="shared" si="5"/>
        <v>11.77697331546766</v>
      </c>
    </row>
    <row r="29" spans="1:13" s="64" customFormat="1" ht="15.75">
      <c r="A29" s="42" t="s">
        <v>80</v>
      </c>
      <c r="B29" s="3">
        <f>'SEKTÖR (U S D)'!B29*1.5642</f>
        <v>10927361.619692298</v>
      </c>
      <c r="C29" s="3">
        <f>'SEKTÖR (U S D)'!C29*1.797</f>
        <v>13330173.705283439</v>
      </c>
      <c r="D29" s="33">
        <f t="shared" si="0"/>
        <v>21.988950024871617</v>
      </c>
      <c r="E29" s="33">
        <f t="shared" si="1"/>
        <v>62.77718698897239</v>
      </c>
      <c r="F29" s="3">
        <f>'SEKTÖR (U S D)'!F29*1.561</f>
        <v>54083672.78584201</v>
      </c>
      <c r="G29" s="3">
        <f>'SEKTÖR (U S D)'!G29*1.7898</f>
        <v>64661389.84736169</v>
      </c>
      <c r="H29" s="33">
        <f t="shared" si="2"/>
        <v>19.558059792656522</v>
      </c>
      <c r="I29" s="33">
        <f t="shared" si="3"/>
        <v>60.3805446042478</v>
      </c>
      <c r="J29" s="3">
        <f>'SEKTÖR (U S D)'!J29*1.5234</f>
        <v>118708541.7466194</v>
      </c>
      <c r="K29" s="3">
        <f>'SEKTÖR (U S D)'!K29*1.7675</f>
        <v>152208483.6240066</v>
      </c>
      <c r="L29" s="33">
        <f t="shared" si="4"/>
        <v>28.220329712155035</v>
      </c>
      <c r="M29" s="43">
        <f t="shared" si="5"/>
        <v>61.286710811616544</v>
      </c>
    </row>
    <row r="30" spans="1:13" ht="14.25">
      <c r="A30" s="44" t="s">
        <v>15</v>
      </c>
      <c r="B30" s="4">
        <f>'SEKTÖR (U S D)'!B30*1.5642</f>
        <v>2015268.981744744</v>
      </c>
      <c r="C30" s="4">
        <f>'SEKTÖR (U S D)'!C30*1.797</f>
        <v>2332922.09166615</v>
      </c>
      <c r="D30" s="34">
        <f t="shared" si="0"/>
        <v>15.762318221480983</v>
      </c>
      <c r="E30" s="34">
        <f t="shared" si="1"/>
        <v>10.986675013933468</v>
      </c>
      <c r="F30" s="4">
        <f>'SEKTÖR (U S D)'!F30*1.561</f>
        <v>10431821.309588</v>
      </c>
      <c r="G30" s="4">
        <f>'SEKTÖR (U S D)'!G30*1.7898</f>
        <v>11755154.997443309</v>
      </c>
      <c r="H30" s="34">
        <f t="shared" si="2"/>
        <v>12.685547888354055</v>
      </c>
      <c r="I30" s="34">
        <f t="shared" si="3"/>
        <v>10.976916245203979</v>
      </c>
      <c r="J30" s="4">
        <f>'SEKTÖR (U S D)'!J30*1.5234</f>
        <v>23646958.622901</v>
      </c>
      <c r="K30" s="4">
        <f>'SEKTÖR (U S D)'!K30*1.7675</f>
        <v>28348607.035996623</v>
      </c>
      <c r="L30" s="34">
        <f t="shared" si="4"/>
        <v>19.88267704136079</v>
      </c>
      <c r="M30" s="45">
        <f t="shared" si="5"/>
        <v>11.414560082071919</v>
      </c>
    </row>
    <row r="31" spans="1:13" ht="14.25">
      <c r="A31" s="44" t="s">
        <v>121</v>
      </c>
      <c r="B31" s="4">
        <f>'SEKTÖR (U S D)'!B31*1.5642</f>
        <v>2589234.36720696</v>
      </c>
      <c r="C31" s="4">
        <f>'SEKTÖR (U S D)'!C31*1.797</f>
        <v>2979126.36669255</v>
      </c>
      <c r="D31" s="34">
        <f t="shared" si="0"/>
        <v>15.05819652417836</v>
      </c>
      <c r="E31" s="34">
        <f t="shared" si="1"/>
        <v>14.029912671843874</v>
      </c>
      <c r="F31" s="4">
        <f>'SEKTÖR (U S D)'!F31*1.561</f>
        <v>13167457.447186</v>
      </c>
      <c r="G31" s="4">
        <f>'SEKTÖR (U S D)'!G31*1.7898</f>
        <v>15097235.22884847</v>
      </c>
      <c r="H31" s="34">
        <f t="shared" si="2"/>
        <v>14.655659905511067</v>
      </c>
      <c r="I31" s="34">
        <f t="shared" si="3"/>
        <v>14.097737263120402</v>
      </c>
      <c r="J31" s="4">
        <f>'SEKTÖR (U S D)'!J31*1.5234</f>
        <v>27929493.0372384</v>
      </c>
      <c r="K31" s="4">
        <f>'SEKTÖR (U S D)'!K31*1.7675</f>
        <v>35563770.013802625</v>
      </c>
      <c r="L31" s="34">
        <f t="shared" si="4"/>
        <v>27.334105085206673</v>
      </c>
      <c r="M31" s="45">
        <f t="shared" si="5"/>
        <v>14.319743790306003</v>
      </c>
    </row>
    <row r="32" spans="1:13" ht="14.25">
      <c r="A32" s="44" t="s">
        <v>122</v>
      </c>
      <c r="B32" s="4">
        <f>'SEKTÖR (U S D)'!B32*1.5642</f>
        <v>135312.64320123</v>
      </c>
      <c r="C32" s="4">
        <f>'SEKTÖR (U S D)'!C32*1.797</f>
        <v>85549.39154883</v>
      </c>
      <c r="D32" s="34">
        <f t="shared" si="0"/>
        <v>-36.776498097368965</v>
      </c>
      <c r="E32" s="34">
        <f t="shared" si="1"/>
        <v>0.40288673417099496</v>
      </c>
      <c r="F32" s="4">
        <f>'SEKTÖR (U S D)'!F32*1.561</f>
        <v>987638.9492759999</v>
      </c>
      <c r="G32" s="4">
        <f>'SEKTÖR (U S D)'!G32*1.7898</f>
        <v>605800.6978856219</v>
      </c>
      <c r="H32" s="34">
        <f t="shared" si="2"/>
        <v>-38.66172467887065</v>
      </c>
      <c r="I32" s="34">
        <f t="shared" si="3"/>
        <v>0.5656942442207606</v>
      </c>
      <c r="J32" s="4">
        <f>'SEKTÖR (U S D)'!J32*1.5234</f>
        <v>1980493.267923</v>
      </c>
      <c r="K32" s="4">
        <f>'SEKTÖR (U S D)'!K32*1.7675</f>
        <v>1816027.4307943254</v>
      </c>
      <c r="L32" s="34">
        <f t="shared" si="4"/>
        <v>-8.304286603364961</v>
      </c>
      <c r="M32" s="45">
        <f t="shared" si="5"/>
        <v>0.7312230259910467</v>
      </c>
    </row>
    <row r="33" spans="1:13" ht="14.25">
      <c r="A33" s="44" t="s">
        <v>32</v>
      </c>
      <c r="B33" s="4">
        <f>'SEKTÖR (U S D)'!B33*1.5642</f>
        <v>1359093.227596038</v>
      </c>
      <c r="C33" s="4">
        <f>'SEKTÖR (U S D)'!C33*1.797</f>
        <v>1914498.86888922</v>
      </c>
      <c r="D33" s="34">
        <f t="shared" si="0"/>
        <v>40.865897203798355</v>
      </c>
      <c r="E33" s="34">
        <f t="shared" si="1"/>
        <v>9.016150587354945</v>
      </c>
      <c r="F33" s="4">
        <f>'SEKTÖR (U S D)'!F33*1.561</f>
        <v>6510469.039221</v>
      </c>
      <c r="G33" s="4">
        <f>'SEKTÖR (U S D)'!G33*1.7898</f>
        <v>9023677.332876949</v>
      </c>
      <c r="H33" s="34">
        <f t="shared" si="2"/>
        <v>38.60256885511067</v>
      </c>
      <c r="I33" s="34">
        <f t="shared" si="3"/>
        <v>8.426273437337004</v>
      </c>
      <c r="J33" s="4">
        <f>'SEKTÖR (U S D)'!J33*1.5234</f>
        <v>15072239.676773401</v>
      </c>
      <c r="K33" s="4">
        <f>'SEKTÖR (U S D)'!K33*1.7675</f>
        <v>21308278.198677048</v>
      </c>
      <c r="L33" s="34">
        <f t="shared" si="4"/>
        <v>41.37433225344404</v>
      </c>
      <c r="M33" s="45">
        <f t="shared" si="5"/>
        <v>8.579773300164607</v>
      </c>
    </row>
    <row r="34" spans="1:13" ht="14.25">
      <c r="A34" s="44" t="s">
        <v>31</v>
      </c>
      <c r="B34" s="4">
        <f>'SEKTÖR (U S D)'!B34*1.5642</f>
        <v>656691.774937902</v>
      </c>
      <c r="C34" s="4">
        <f>'SEKTÖR (U S D)'!C34*1.797</f>
        <v>870271.90922223</v>
      </c>
      <c r="D34" s="34">
        <f t="shared" si="0"/>
        <v>32.52364997331122</v>
      </c>
      <c r="E34" s="34">
        <f t="shared" si="1"/>
        <v>4.098462899612476</v>
      </c>
      <c r="F34" s="4">
        <f>'SEKTÖR (U S D)'!F34*1.561</f>
        <v>3014003.7962929998</v>
      </c>
      <c r="G34" s="4">
        <f>'SEKTÖR (U S D)'!G34*1.7898</f>
        <v>3959874.8694959823</v>
      </c>
      <c r="H34" s="34">
        <f t="shared" si="2"/>
        <v>31.38254418811063</v>
      </c>
      <c r="I34" s="34">
        <f t="shared" si="3"/>
        <v>3.6977151550446883</v>
      </c>
      <c r="J34" s="4">
        <f>'SEKTÖR (U S D)'!J34*1.5234</f>
        <v>6915938.4068568</v>
      </c>
      <c r="K34" s="4">
        <f>'SEKTÖR (U S D)'!K34*1.7675</f>
        <v>9157393.038842827</v>
      </c>
      <c r="L34" s="34">
        <f t="shared" si="4"/>
        <v>32.40998545857116</v>
      </c>
      <c r="M34" s="45">
        <f t="shared" si="5"/>
        <v>3.687222194173105</v>
      </c>
    </row>
    <row r="35" spans="1:13" ht="14.25">
      <c r="A35" s="44" t="s">
        <v>16</v>
      </c>
      <c r="B35" s="4">
        <f>'SEKTÖR (U S D)'!B35*1.5642</f>
        <v>837898.45007814</v>
      </c>
      <c r="C35" s="4">
        <f>'SEKTÖR (U S D)'!C35*1.797</f>
        <v>1029207.9457879199</v>
      </c>
      <c r="D35" s="34">
        <f t="shared" si="0"/>
        <v>22.83206224954097</v>
      </c>
      <c r="E35" s="34">
        <f t="shared" si="1"/>
        <v>4.8469570683580665</v>
      </c>
      <c r="F35" s="4">
        <f>'SEKTÖR (U S D)'!F35*1.561</f>
        <v>4029471.2482849997</v>
      </c>
      <c r="G35" s="4">
        <f>'SEKTÖR (U S D)'!G35*1.7898</f>
        <v>4745705.981993928</v>
      </c>
      <c r="H35" s="34">
        <f t="shared" si="2"/>
        <v>17.774906174445782</v>
      </c>
      <c r="I35" s="34">
        <f t="shared" si="3"/>
        <v>4.431521073098643</v>
      </c>
      <c r="J35" s="4">
        <f>'SEKTÖR (U S D)'!J35*1.5234</f>
        <v>8749904.303454</v>
      </c>
      <c r="K35" s="4">
        <f>'SEKTÖR (U S D)'!K35*1.7675</f>
        <v>11229783.308228798</v>
      </c>
      <c r="L35" s="34">
        <f t="shared" si="4"/>
        <v>28.341784307239475</v>
      </c>
      <c r="M35" s="45">
        <f t="shared" si="5"/>
        <v>4.521669657971594</v>
      </c>
    </row>
    <row r="36" spans="1:13" ht="14.25">
      <c r="A36" s="44" t="s">
        <v>143</v>
      </c>
      <c r="B36" s="4">
        <f>'SEKTÖR (U S D)'!B36*1.5642</f>
        <v>2081772.3434211002</v>
      </c>
      <c r="C36" s="4">
        <f>'SEKTÖR (U S D)'!C36*1.797</f>
        <v>2427420.19100298</v>
      </c>
      <c r="D36" s="34">
        <f t="shared" si="0"/>
        <v>16.603537301963385</v>
      </c>
      <c r="E36" s="34">
        <f t="shared" si="1"/>
        <v>11.431704837499787</v>
      </c>
      <c r="F36" s="4">
        <f>'SEKTÖR (U S D)'!F36*1.561</f>
        <v>10031826.963774</v>
      </c>
      <c r="G36" s="4">
        <f>'SEKTÖR (U S D)'!G36*1.7898</f>
        <v>11884397.778803533</v>
      </c>
      <c r="H36" s="34">
        <f t="shared" si="2"/>
        <v>18.466933507918</v>
      </c>
      <c r="I36" s="34">
        <f t="shared" si="3"/>
        <v>11.097602632290915</v>
      </c>
      <c r="J36" s="4">
        <f>'SEKTÖR (U S D)'!J36*1.5234</f>
        <v>21230774.9323512</v>
      </c>
      <c r="K36" s="4">
        <f>'SEKTÖR (U S D)'!K36*1.7675</f>
        <v>27412092.52730095</v>
      </c>
      <c r="L36" s="34">
        <f t="shared" si="4"/>
        <v>29.1148938964575</v>
      </c>
      <c r="M36" s="45">
        <f t="shared" si="5"/>
        <v>11.037472731230837</v>
      </c>
    </row>
    <row r="37" spans="1:13" ht="14.25">
      <c r="A37" s="44" t="s">
        <v>155</v>
      </c>
      <c r="B37" s="4">
        <f>'SEKTÖR (U S D)'!B37*1.5642</f>
        <v>456340.65997211996</v>
      </c>
      <c r="C37" s="4">
        <f>'SEKTÖR (U S D)'!C37*1.797</f>
        <v>547132.00353108</v>
      </c>
      <c r="D37" s="34">
        <f t="shared" si="0"/>
        <v>19.895519186150736</v>
      </c>
      <c r="E37" s="34">
        <f t="shared" si="1"/>
        <v>2.576666205010371</v>
      </c>
      <c r="F37" s="4">
        <f>'SEKTÖR (U S D)'!F37*1.561</f>
        <v>2023096.586</v>
      </c>
      <c r="G37" s="4">
        <f>'SEKTÖR (U S D)'!G37*1.7898</f>
        <v>2334007.2567408723</v>
      </c>
      <c r="H37" s="34">
        <f t="shared" si="2"/>
        <v>15.368058692422329</v>
      </c>
      <c r="I37" s="34">
        <f t="shared" si="3"/>
        <v>2.179486546839674</v>
      </c>
      <c r="J37" s="4">
        <f>'SEKTÖR (U S D)'!J37*1.5234</f>
        <v>4813940.0741982</v>
      </c>
      <c r="K37" s="4">
        <f>'SEKTÖR (U S D)'!K37*1.7675</f>
        <v>5601703.951228701</v>
      </c>
      <c r="L37" s="34">
        <f t="shared" si="4"/>
        <v>16.36422275492718</v>
      </c>
      <c r="M37" s="45">
        <f t="shared" si="5"/>
        <v>2.255524803461715</v>
      </c>
    </row>
    <row r="38" spans="1:13" ht="14.25">
      <c r="A38" s="44" t="s">
        <v>154</v>
      </c>
      <c r="B38" s="4">
        <f>'SEKTÖR (U S D)'!B38*1.5642</f>
        <v>158485.797050724</v>
      </c>
      <c r="C38" s="4">
        <f>'SEKTÖR (U S D)'!C38*1.797</f>
        <v>279656.94025587</v>
      </c>
      <c r="D38" s="34">
        <f t="shared" si="0"/>
        <v>76.45552185749786</v>
      </c>
      <c r="E38" s="34">
        <f t="shared" si="1"/>
        <v>1.317017798818949</v>
      </c>
      <c r="F38" s="4">
        <f>'SEKTÖR (U S D)'!F38*1.561</f>
        <v>907584.667423</v>
      </c>
      <c r="G38" s="4">
        <f>'SEKTÖR (U S D)'!G38*1.7898</f>
        <v>1538174.3137943582</v>
      </c>
      <c r="H38" s="34">
        <f t="shared" si="2"/>
        <v>69.4799801060828</v>
      </c>
      <c r="I38" s="34">
        <f t="shared" si="3"/>
        <v>1.436340959920737</v>
      </c>
      <c r="J38" s="4">
        <f>'SEKTÖR (U S D)'!J38*1.5234</f>
        <v>2008829.2422017998</v>
      </c>
      <c r="K38" s="4">
        <f>'SEKTÖR (U S D)'!K38*1.7675</f>
        <v>3079496.7490649247</v>
      </c>
      <c r="L38" s="34">
        <f t="shared" si="4"/>
        <v>53.29808449470836</v>
      </c>
      <c r="M38" s="45">
        <f t="shared" si="5"/>
        <v>1.239958655468059</v>
      </c>
    </row>
    <row r="39" spans="1:13" ht="14.25">
      <c r="A39" s="44" t="s">
        <v>161</v>
      </c>
      <c r="B39" s="4">
        <f>'SEKTÖR (U S D)'!B39*1.5642</f>
        <v>95223.07493641801</v>
      </c>
      <c r="C39" s="4">
        <f>'SEKTÖR (U S D)'!C39*1.797</f>
        <v>233373.99740232</v>
      </c>
      <c r="D39" s="34">
        <f t="shared" si="0"/>
        <v>145.0813498284398</v>
      </c>
      <c r="E39" s="34">
        <f t="shared" si="1"/>
        <v>1.0990526753212992</v>
      </c>
      <c r="F39" s="4">
        <f>'SEKTÖR (U S D)'!F39*1.561</f>
        <v>442572.78123799997</v>
      </c>
      <c r="G39" s="4">
        <f>'SEKTÖR (U S D)'!G39*1.7898</f>
        <v>853120.9913396881</v>
      </c>
      <c r="H39" s="34">
        <f t="shared" si="2"/>
        <v>92.76399894120686</v>
      </c>
      <c r="I39" s="34">
        <f t="shared" si="3"/>
        <v>0.7966409350619289</v>
      </c>
      <c r="J39" s="4">
        <f>'SEKTÖR (U S D)'!J39*1.5234</f>
        <v>1061347.9828134</v>
      </c>
      <c r="K39" s="4">
        <f>'SEKTÖR (U S D)'!K39*1.7675</f>
        <v>1903567.4022323</v>
      </c>
      <c r="L39" s="34">
        <f t="shared" si="4"/>
        <v>79.35374948246114</v>
      </c>
      <c r="M39" s="45">
        <f t="shared" si="5"/>
        <v>0.7664709752921469</v>
      </c>
    </row>
    <row r="40" spans="1:13" ht="14.25">
      <c r="A40" s="81" t="s">
        <v>162</v>
      </c>
      <c r="B40" s="4">
        <f>'SEKTÖR (U S D)'!B40*1.5642</f>
        <v>528162.255864342</v>
      </c>
      <c r="C40" s="4">
        <f>'SEKTÖR (U S D)'!C40*1.797</f>
        <v>614074.82608743</v>
      </c>
      <c r="D40" s="34">
        <f t="shared" si="0"/>
        <v>16.266321432320336</v>
      </c>
      <c r="E40" s="34">
        <f t="shared" si="1"/>
        <v>2.8919270697299297</v>
      </c>
      <c r="F40" s="4">
        <f>'SEKTÖR (U S D)'!F40*1.561</f>
        <v>2480287.46413</v>
      </c>
      <c r="G40" s="4">
        <f>'SEKTÖR (U S D)'!G40*1.7898</f>
        <v>2798291.2806886625</v>
      </c>
      <c r="H40" s="34">
        <f t="shared" si="2"/>
        <v>12.82124838985981</v>
      </c>
      <c r="I40" s="34">
        <f t="shared" si="3"/>
        <v>2.613033092671661</v>
      </c>
      <c r="J40" s="4">
        <f>'SEKTÖR (U S D)'!J40*1.5234</f>
        <v>5195250.1105302</v>
      </c>
      <c r="K40" s="4">
        <f>'SEKTÖR (U S D)'!K40*1.7675</f>
        <v>6657776.755318325</v>
      </c>
      <c r="L40" s="34">
        <f t="shared" si="4"/>
        <v>28.15122686439569</v>
      </c>
      <c r="M40" s="45">
        <f t="shared" si="5"/>
        <v>2.680752274357072</v>
      </c>
    </row>
    <row r="41" spans="1:13" ht="15" thickBot="1">
      <c r="A41" s="44" t="s">
        <v>81</v>
      </c>
      <c r="B41" s="4">
        <f>'SEKTÖR (U S D)'!B41*1.5642</f>
        <v>13878.04368258</v>
      </c>
      <c r="C41" s="4">
        <f>'SEKTÖR (U S D)'!C41*1.797</f>
        <v>16939.17319686</v>
      </c>
      <c r="D41" s="34">
        <f t="shared" si="0"/>
        <v>22.057356096395566</v>
      </c>
      <c r="E41" s="34">
        <f t="shared" si="1"/>
        <v>0.07977342731823453</v>
      </c>
      <c r="F41" s="4">
        <f>'SEKTÖR (U S D)'!F41*1.561</f>
        <v>57442.531867</v>
      </c>
      <c r="G41" s="4">
        <f>'SEKTÖR (U S D)'!G41*1.7898</f>
        <v>65949.11924012401</v>
      </c>
      <c r="H41" s="34">
        <f t="shared" si="2"/>
        <v>14.808865655190488</v>
      </c>
      <c r="I41" s="34">
        <f t="shared" si="3"/>
        <v>0.0615830211087187</v>
      </c>
      <c r="J41" s="4">
        <f>'SEKTÖR (U S D)'!J41*1.5234</f>
        <v>103372.09547160003</v>
      </c>
      <c r="K41" s="4">
        <f>'SEKTÖR (U S D)'!K41*1.7675</f>
        <v>129983.68105415002</v>
      </c>
      <c r="L41" s="34">
        <f t="shared" si="4"/>
        <v>25.743490504999127</v>
      </c>
      <c r="M41" s="45">
        <f t="shared" si="5"/>
        <v>0.05233789918486933</v>
      </c>
    </row>
    <row r="42" spans="1:13" ht="18" thickBot="1" thickTop="1">
      <c r="A42" s="51" t="s">
        <v>17</v>
      </c>
      <c r="B42" s="58">
        <f>'SEKTÖR (U S D)'!B42*1.5642</f>
        <v>502878.37862176204</v>
      </c>
      <c r="C42" s="58">
        <f>'SEKTÖR (U S D)'!C42*1.797</f>
        <v>652848.90219168</v>
      </c>
      <c r="D42" s="59">
        <f t="shared" si="0"/>
        <v>29.822424257121966</v>
      </c>
      <c r="E42" s="59">
        <f t="shared" si="1"/>
        <v>3.074529898450487</v>
      </c>
      <c r="F42" s="58">
        <f>'SEKTÖR (U S D)'!F42*1.561</f>
        <v>2292257.7945049996</v>
      </c>
      <c r="G42" s="58">
        <f>'SEKTÖR (U S D)'!G42*1.7898</f>
        <v>2728088.273324112</v>
      </c>
      <c r="H42" s="59">
        <f t="shared" si="2"/>
        <v>19.013152877651248</v>
      </c>
      <c r="I42" s="59">
        <f t="shared" si="3"/>
        <v>2.5474778080182716</v>
      </c>
      <c r="J42" s="58">
        <f>'SEKTÖR (U S D)'!J42*1.5234</f>
        <v>5674055.859369601</v>
      </c>
      <c r="K42" s="58">
        <f>'SEKTÖR (U S D)'!K42*1.7675</f>
        <v>6926488.062750201</v>
      </c>
      <c r="L42" s="59">
        <f t="shared" si="4"/>
        <v>22.07296217065701</v>
      </c>
      <c r="M42" s="59">
        <f t="shared" si="5"/>
        <v>2.788948820293828</v>
      </c>
    </row>
    <row r="43" spans="1:13" ht="14.25">
      <c r="A43" s="44" t="s">
        <v>84</v>
      </c>
      <c r="B43" s="4">
        <f>'SEKTÖR (U S D)'!B43*1.5642</f>
        <v>502878.37862176204</v>
      </c>
      <c r="C43" s="4">
        <f>'SEKTÖR (U S D)'!C43*1.797</f>
        <v>652848.90219168</v>
      </c>
      <c r="D43" s="34">
        <f t="shared" si="0"/>
        <v>29.822424257121966</v>
      </c>
      <c r="E43" s="34">
        <f t="shared" si="1"/>
        <v>3.074529898450487</v>
      </c>
      <c r="F43" s="4">
        <f>'SEKTÖR (U S D)'!F43*1.561</f>
        <v>2292257.7945049996</v>
      </c>
      <c r="G43" s="4">
        <f>'SEKTÖR (U S D)'!G43*1.7898</f>
        <v>2728088.273324112</v>
      </c>
      <c r="H43" s="34">
        <f t="shared" si="2"/>
        <v>19.013152877651248</v>
      </c>
      <c r="I43" s="34">
        <f t="shared" si="3"/>
        <v>2.5474778080182716</v>
      </c>
      <c r="J43" s="4">
        <f>'SEKTÖR (U S D)'!J43*1.5234</f>
        <v>5674055.859369601</v>
      </c>
      <c r="K43" s="4">
        <f>'SEKTÖR (U S D)'!K43*1.7675</f>
        <v>6926488.062750201</v>
      </c>
      <c r="L43" s="34">
        <f t="shared" si="4"/>
        <v>22.07296217065701</v>
      </c>
      <c r="M43" s="45">
        <f t="shared" si="5"/>
        <v>2.788948820293828</v>
      </c>
    </row>
    <row r="44" spans="1:13" ht="14.25">
      <c r="A44" s="111" t="s">
        <v>125</v>
      </c>
      <c r="B44" s="121">
        <f>'SEKTÖR (U S D)'!B44*1.5642</f>
        <v>0</v>
      </c>
      <c r="C44" s="121">
        <f>'SEKTÖR (U S D)'!C44*1.797</f>
        <v>0</v>
      </c>
      <c r="D44" s="122"/>
      <c r="E44" s="123"/>
      <c r="F44" s="4">
        <f>'SEKTÖR (U S D)'!F44*1.561</f>
        <v>163278.52855300065</v>
      </c>
      <c r="G44" s="4">
        <f>'SEKTÖR (U S D)'!G44*1.7898</f>
        <v>4246082.420029199</v>
      </c>
      <c r="H44" s="34">
        <f t="shared" si="2"/>
        <v>2500.5148733631004</v>
      </c>
      <c r="I44" s="34">
        <f t="shared" si="3"/>
        <v>3.964974609439922</v>
      </c>
      <c r="J44" s="113">
        <f>'SEKTÖR (U S D)'!J44*1.5234</f>
        <v>1195052.386000191</v>
      </c>
      <c r="K44" s="113">
        <f>'SEKTÖR (U S D)'!K44*1.7675</f>
        <v>7063218.820105032</v>
      </c>
      <c r="L44" s="114">
        <f t="shared" si="4"/>
        <v>491.0384266706031</v>
      </c>
      <c r="M44" s="115">
        <f t="shared" si="5"/>
        <v>2.84400342819439</v>
      </c>
    </row>
    <row r="45" spans="1:13" s="39" customFormat="1" ht="18.75" thickBot="1">
      <c r="A45" s="46" t="s">
        <v>18</v>
      </c>
      <c r="B45" s="47">
        <f>'SEKTÖR (U S D)'!B45*1.5642</f>
        <v>17221082.47117137</v>
      </c>
      <c r="C45" s="47">
        <f>'SEKTÖR (U S D)'!C45*1.797</f>
        <v>21234104.84707614</v>
      </c>
      <c r="D45" s="48">
        <f>(C45-B45)/B45*100</f>
        <v>23.302962416112305</v>
      </c>
      <c r="E45" s="49">
        <f>C45/C$45*100</f>
        <v>100</v>
      </c>
      <c r="F45" s="47">
        <f>'SEKTÖR (U S D)'!F45*1.561</f>
        <v>84667242.895634</v>
      </c>
      <c r="G45" s="47">
        <f>'SEKTÖR (U S D)'!G45*1.7898</f>
        <v>107089775.8063824</v>
      </c>
      <c r="H45" s="48">
        <f t="shared" si="2"/>
        <v>26.4831263472082</v>
      </c>
      <c r="I45" s="49">
        <f t="shared" si="3"/>
        <v>100</v>
      </c>
      <c r="J45" s="47">
        <f>'SEKTÖR (U S D)'!J45*1.5234</f>
        <v>187298808.5635176</v>
      </c>
      <c r="K45" s="47">
        <f>'SEKTÖR (U S D)'!K45*1.7675</f>
        <v>248354792.7573825</v>
      </c>
      <c r="L45" s="48">
        <f t="shared" si="4"/>
        <v>32.59817009095353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173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12.341784941925736</v>
      </c>
      <c r="C8" s="59">
        <f>'SEKTÖR (TL)'!D8</f>
        <v>29.061620982381115</v>
      </c>
      <c r="D8" s="59">
        <f>'SEKTÖR (U S D)'!H8</f>
        <v>12.588301372177524</v>
      </c>
      <c r="E8" s="59">
        <f>'SEKTÖR (TL)'!H8</f>
        <v>29.09067379623533</v>
      </c>
      <c r="F8" s="59">
        <f>'SEKTÖR (U S D)'!L8</f>
        <v>16.012605865066057</v>
      </c>
      <c r="G8" s="59">
        <f>'SEKTÖR (TL)'!L8</f>
        <v>34.60173353453082</v>
      </c>
    </row>
    <row r="9" spans="1:7" s="64" customFormat="1" ht="15.75">
      <c r="A9" s="60" t="s">
        <v>75</v>
      </c>
      <c r="B9" s="62">
        <f>'SEKTÖR (U S D)'!D9</f>
        <v>10.472466804380968</v>
      </c>
      <c r="C9" s="62">
        <f>'SEKTÖR (TL)'!D9</f>
        <v>26.914092090188333</v>
      </c>
      <c r="D9" s="62">
        <f>'SEKTÖR (U S D)'!H9</f>
        <v>10.871585641322007</v>
      </c>
      <c r="E9" s="62">
        <f>'SEKTÖR (TL)'!H9</f>
        <v>27.122334388749614</v>
      </c>
      <c r="F9" s="62">
        <f>'SEKTÖR (U S D)'!L9</f>
        <v>14.376109192631144</v>
      </c>
      <c r="G9" s="62">
        <f>'SEKTÖR (TL)'!L9</f>
        <v>32.70301496519333</v>
      </c>
    </row>
    <row r="10" spans="1:7" ht="14.25">
      <c r="A10" s="44" t="s">
        <v>3</v>
      </c>
      <c r="B10" s="34">
        <f>'SEKTÖR (U S D)'!D10</f>
        <v>3.587976726561974</v>
      </c>
      <c r="C10" s="34">
        <f>'SEKTÖR (TL)'!D10</f>
        <v>19.004982852341048</v>
      </c>
      <c r="D10" s="34">
        <f>'SEKTÖR (U S D)'!H10</f>
        <v>20.813101605323766</v>
      </c>
      <c r="E10" s="34">
        <f>'SEKTÖR (TL)'!H10</f>
        <v>38.52100528712908</v>
      </c>
      <c r="F10" s="34">
        <f>'SEKTÖR (U S D)'!L10</f>
        <v>31.157384091783445</v>
      </c>
      <c r="G10" s="34">
        <f>'SEKTÖR (TL)'!L10</f>
        <v>52.173215427482745</v>
      </c>
    </row>
    <row r="11" spans="1:7" ht="14.25">
      <c r="A11" s="44" t="s">
        <v>4</v>
      </c>
      <c r="B11" s="34">
        <f>'SEKTÖR (U S D)'!D11</f>
        <v>8.214926647216336</v>
      </c>
      <c r="C11" s="34">
        <f>'SEKTÖR (TL)'!D11</f>
        <v>24.320562066901765</v>
      </c>
      <c r="D11" s="34">
        <f>'SEKTÖR (U S D)'!H11</f>
        <v>-13.437038017814656</v>
      </c>
      <c r="E11" s="34">
        <f>'SEKTÖR (TL)'!H11</f>
        <v>-0.749270111649367</v>
      </c>
      <c r="F11" s="34">
        <f>'SEKTÖR (U S D)'!L11</f>
        <v>-4.679933334475324</v>
      </c>
      <c r="G11" s="34">
        <f>'SEKTÖR (TL)'!L11</f>
        <v>10.593552469026427</v>
      </c>
    </row>
    <row r="12" spans="1:7" ht="14.25">
      <c r="A12" s="44" t="s">
        <v>5</v>
      </c>
      <c r="B12" s="34">
        <f>'SEKTÖR (U S D)'!D12</f>
        <v>16.679208807765004</v>
      </c>
      <c r="C12" s="34">
        <f>'SEKTÖR (TL)'!D12</f>
        <v>34.04458395828775</v>
      </c>
      <c r="D12" s="34">
        <f>'SEKTÖR (U S D)'!H12</f>
        <v>10.048657060776604</v>
      </c>
      <c r="E12" s="34">
        <f>'SEKTÖR (TL)'!H12</f>
        <v>26.178786936180643</v>
      </c>
      <c r="F12" s="34">
        <f>'SEKTÖR (U S D)'!L12</f>
        <v>9.240541878202276</v>
      </c>
      <c r="G12" s="34">
        <f>'SEKTÖR (TL)'!L12</f>
        <v>26.744556761009914</v>
      </c>
    </row>
    <row r="13" spans="1:7" ht="14.25">
      <c r="A13" s="44" t="s">
        <v>6</v>
      </c>
      <c r="B13" s="34">
        <f>'SEKTÖR (U S D)'!D13</f>
        <v>12.663351674656937</v>
      </c>
      <c r="C13" s="34">
        <f>'SEKTÖR (TL)'!D13</f>
        <v>29.4310465153807</v>
      </c>
      <c r="D13" s="34">
        <f>'SEKTÖR (U S D)'!H13</f>
        <v>2.3951449015709807</v>
      </c>
      <c r="E13" s="34">
        <f>'SEKTÖR (TL)'!H13</f>
        <v>17.403478760302207</v>
      </c>
      <c r="F13" s="34">
        <f>'SEKTÖR (U S D)'!L13</f>
        <v>3.2498843205545547</v>
      </c>
      <c r="G13" s="34">
        <f>'SEKTÖR (TL)'!L13</f>
        <v>19.79399405053181</v>
      </c>
    </row>
    <row r="14" spans="1:7" ht="14.25">
      <c r="A14" s="44" t="s">
        <v>7</v>
      </c>
      <c r="B14" s="34">
        <f>'SEKTÖR (U S D)'!D14</f>
        <v>7.924759376070822</v>
      </c>
      <c r="C14" s="34">
        <f>'SEKTÖR (TL)'!D14</f>
        <v>23.987209179644072</v>
      </c>
      <c r="D14" s="34">
        <f>'SEKTÖR (U S D)'!H14</f>
        <v>7.279718104853869</v>
      </c>
      <c r="E14" s="34">
        <f>'SEKTÖR (TL)'!H14</f>
        <v>23.003997094213634</v>
      </c>
      <c r="F14" s="34">
        <f>'SEKTÖR (U S D)'!L14</f>
        <v>8.363422398198033</v>
      </c>
      <c r="G14" s="34">
        <f>'SEKTÖR (TL)'!L14</f>
        <v>25.72689319208021</v>
      </c>
    </row>
    <row r="15" spans="1:7" ht="14.25">
      <c r="A15" s="44" t="s">
        <v>8</v>
      </c>
      <c r="B15" s="34">
        <f>'SEKTÖR (U S D)'!D15</f>
        <v>-0.031238035161512256</v>
      </c>
      <c r="C15" s="34">
        <f>'SEKTÖR (TL)'!D15</f>
        <v>14.847120093859331</v>
      </c>
      <c r="D15" s="34">
        <f>'SEKTÖR (U S D)'!H15</f>
        <v>5.299559419309611</v>
      </c>
      <c r="E15" s="34">
        <f>'SEKTÖR (TL)'!H15</f>
        <v>20.733601184292347</v>
      </c>
      <c r="F15" s="34">
        <f>'SEKTÖR (U S D)'!L15</f>
        <v>8.552808111706744</v>
      </c>
      <c r="G15" s="34">
        <f>'SEKTÖR (TL)'!L15</f>
        <v>25.946624876881742</v>
      </c>
    </row>
    <row r="16" spans="1:7" ht="14.25">
      <c r="A16" s="44" t="s">
        <v>144</v>
      </c>
      <c r="B16" s="34">
        <f>'SEKTÖR (U S D)'!D16</f>
        <v>116.15136119037605</v>
      </c>
      <c r="C16" s="34">
        <f>'SEKTÖR (TL)'!D16</f>
        <v>148.32118402960347</v>
      </c>
      <c r="D16" s="34">
        <f>'SEKTÖR (U S D)'!H16</f>
        <v>58.549167640219935</v>
      </c>
      <c r="E16" s="34">
        <f>'SEKTÖR (TL)'!H16</f>
        <v>81.78814877800491</v>
      </c>
      <c r="F16" s="34">
        <f>'SEKTÖR (U S D)'!L16</f>
        <v>15.335864514552956</v>
      </c>
      <c r="G16" s="34">
        <f>'SEKTÖR (TL)'!L16</f>
        <v>33.81655542173583</v>
      </c>
    </row>
    <row r="17" spans="1:7" ht="14.25">
      <c r="A17" s="81" t="s">
        <v>148</v>
      </c>
      <c r="B17" s="34">
        <f>'SEKTÖR (U S D)'!D17</f>
        <v>-22.187901474783608</v>
      </c>
      <c r="C17" s="34">
        <f>'SEKTÖR (TL)'!D17</f>
        <v>-10.607121180274996</v>
      </c>
      <c r="D17" s="34">
        <f>'SEKTÖR (U S D)'!H17</f>
        <v>-7.163686407424015</v>
      </c>
      <c r="E17" s="34">
        <f>'SEKTÖR (TL)'!H17</f>
        <v>6.44358364381327</v>
      </c>
      <c r="F17" s="34">
        <f>'SEKTÖR (U S D)'!L17</f>
        <v>9.003841232924875</v>
      </c>
      <c r="G17" s="34">
        <f>'SEKTÖR (TL)'!L17</f>
        <v>26.46992869843424</v>
      </c>
    </row>
    <row r="18" spans="1:7" s="64" customFormat="1" ht="15.75">
      <c r="A18" s="42" t="s">
        <v>76</v>
      </c>
      <c r="B18" s="33">
        <f>'SEKTÖR (U S D)'!D18</f>
        <v>14.31198730405361</v>
      </c>
      <c r="C18" s="33">
        <f>'SEKTÖR (TL)'!D18</f>
        <v>31.32504870565422</v>
      </c>
      <c r="D18" s="33">
        <f>'SEKTÖR (U S D)'!H18</f>
        <v>23.570815438614044</v>
      </c>
      <c r="E18" s="33">
        <f>'SEKTÖR (TL)'!H18</f>
        <v>41.68292470982154</v>
      </c>
      <c r="F18" s="33">
        <f>'SEKTÖR (U S D)'!L18</f>
        <v>38.54446095813089</v>
      </c>
      <c r="G18" s="33">
        <f>'SEKTÖR (TL)'!L18</f>
        <v>60.7439508622137</v>
      </c>
    </row>
    <row r="19" spans="1:7" ht="14.25">
      <c r="A19" s="44" t="s">
        <v>110</v>
      </c>
      <c r="B19" s="34">
        <f>'SEKTÖR (U S D)'!D19</f>
        <v>14.31198730405361</v>
      </c>
      <c r="C19" s="34">
        <f>'SEKTÖR (TL)'!D19</f>
        <v>31.32504870565422</v>
      </c>
      <c r="D19" s="34">
        <f>'SEKTÖR (U S D)'!H19</f>
        <v>23.570815438614044</v>
      </c>
      <c r="E19" s="34">
        <f>'SEKTÖR (TL)'!H19</f>
        <v>41.68292470982154</v>
      </c>
      <c r="F19" s="34">
        <f>'SEKTÖR (U S D)'!L19</f>
        <v>38.54446095813089</v>
      </c>
      <c r="G19" s="34">
        <f>'SEKTÖR (TL)'!L19</f>
        <v>60.7439508622137</v>
      </c>
    </row>
    <row r="20" spans="1:7" s="64" customFormat="1" ht="15.75">
      <c r="A20" s="42" t="s">
        <v>77</v>
      </c>
      <c r="B20" s="33">
        <f>'SEKTÖR (U S D)'!D20</f>
        <v>18.091916954698164</v>
      </c>
      <c r="C20" s="33">
        <f>'SEKTÖR (TL)'!D20</f>
        <v>35.667545561688144</v>
      </c>
      <c r="D20" s="33">
        <f>'SEKTÖR (U S D)'!H20</f>
        <v>14.74218627851654</v>
      </c>
      <c r="E20" s="33">
        <f>'SEKTÖR (TL)'!H20</f>
        <v>31.560259449896805</v>
      </c>
      <c r="F20" s="33">
        <f>'SEKTÖR (U S D)'!L20</f>
        <v>14.224803040656225</v>
      </c>
      <c r="G20" s="33">
        <f>'SEKTÖR (TL)'!L20</f>
        <v>32.52746447050012</v>
      </c>
    </row>
    <row r="21" spans="1:7" ht="15" thickBot="1">
      <c r="A21" s="44" t="s">
        <v>9</v>
      </c>
      <c r="B21" s="34">
        <f>'SEKTÖR (U S D)'!D21</f>
        <v>18.091916954698164</v>
      </c>
      <c r="C21" s="34">
        <f>'SEKTÖR (TL)'!D21</f>
        <v>35.667545561688144</v>
      </c>
      <c r="D21" s="34">
        <f>'SEKTÖR (U S D)'!H21</f>
        <v>14.74218627851654</v>
      </c>
      <c r="E21" s="34">
        <f>'SEKTÖR (TL)'!H21</f>
        <v>31.560259449896805</v>
      </c>
      <c r="F21" s="34">
        <f>'SEKTÖR (U S D)'!L21</f>
        <v>14.224803040656225</v>
      </c>
      <c r="G21" s="34">
        <f>'SEKTÖR (TL)'!L21</f>
        <v>32.52746447050012</v>
      </c>
    </row>
    <row r="22" spans="1:7" ht="18" thickBot="1" thickTop="1">
      <c r="A22" s="51" t="s">
        <v>10</v>
      </c>
      <c r="B22" s="59">
        <f>'SEKTÖR (U S D)'!D22</f>
        <v>6.390764355833781</v>
      </c>
      <c r="C22" s="59">
        <f>'SEKTÖR (TL)'!D22</f>
        <v>22.224909568746522</v>
      </c>
      <c r="D22" s="59">
        <f>'SEKTÖR (U S D)'!H22</f>
        <v>5.2455912589092835</v>
      </c>
      <c r="E22" s="59">
        <f>'SEKTÖR (TL)'!H22</f>
        <v>20.67172276437913</v>
      </c>
      <c r="F22" s="59">
        <f>'SEKTÖR (U S D)'!L22</f>
        <v>11.31285340716909</v>
      </c>
      <c r="G22" s="59">
        <f>'SEKTÖR (TL)'!L22</f>
        <v>29.148922408541004</v>
      </c>
    </row>
    <row r="23" spans="1:7" s="64" customFormat="1" ht="15.75">
      <c r="A23" s="42" t="s">
        <v>78</v>
      </c>
      <c r="B23" s="33">
        <f>'SEKTÖR (U S D)'!D23</f>
        <v>4.6661149735926</v>
      </c>
      <c r="C23" s="33">
        <f>'SEKTÖR (TL)'!D23</f>
        <v>20.243580493252704</v>
      </c>
      <c r="D23" s="33">
        <f>'SEKTÖR (U S D)'!H23</f>
        <v>2.998811184646576</v>
      </c>
      <c r="E23" s="33">
        <f>'SEKTÖR (TL)'!H23</f>
        <v>18.095626046303934</v>
      </c>
      <c r="F23" s="33">
        <f>'SEKTÖR (U S D)'!L23</f>
        <v>9.513554133034463</v>
      </c>
      <c r="G23" s="33">
        <f>'SEKTÖR (TL)'!L23</f>
        <v>27.06131477624944</v>
      </c>
    </row>
    <row r="24" spans="1:7" ht="14.25">
      <c r="A24" s="44" t="s">
        <v>11</v>
      </c>
      <c r="B24" s="34">
        <f>'SEKTÖR (U S D)'!D24</f>
        <v>-1.5341911306056841</v>
      </c>
      <c r="C24" s="34">
        <f>'SEKTÖR (TL)'!D24</f>
        <v>13.120482379683896</v>
      </c>
      <c r="D24" s="34">
        <f>'SEKTÖR (U S D)'!H24</f>
        <v>-3.827554745257819</v>
      </c>
      <c r="E24" s="34">
        <f>'SEKTÖR (TL)'!H24</f>
        <v>10.268701163957445</v>
      </c>
      <c r="F24" s="34">
        <f>'SEKTÖR (U S D)'!L24</f>
        <v>6.053760808754357</v>
      </c>
      <c r="G24" s="34">
        <f>'SEKTÖR (TL)'!L24</f>
        <v>23.04714600858167</v>
      </c>
    </row>
    <row r="25" spans="1:7" ht="14.25">
      <c r="A25" s="44" t="s">
        <v>12</v>
      </c>
      <c r="B25" s="34">
        <f>'SEKTÖR (U S D)'!D25</f>
        <v>14.601997043499203</v>
      </c>
      <c r="C25" s="34">
        <f>'SEKTÖR (TL)'!D25</f>
        <v>31.65822061575761</v>
      </c>
      <c r="D25" s="34">
        <f>'SEKTÖR (U S D)'!H25</f>
        <v>12.984905496089109</v>
      </c>
      <c r="E25" s="34">
        <f>'SEKTÖR (TL)'!H25</f>
        <v>29.545409261307043</v>
      </c>
      <c r="F25" s="34">
        <f>'SEKTÖR (U S D)'!L25</f>
        <v>8.625677499222432</v>
      </c>
      <c r="G25" s="34">
        <f>'SEKTÖR (TL)'!L25</f>
        <v>26.031170395087067</v>
      </c>
    </row>
    <row r="26" spans="1:7" ht="14.25">
      <c r="A26" s="44" t="s">
        <v>13</v>
      </c>
      <c r="B26" s="34">
        <f>'SEKTÖR (U S D)'!D26</f>
        <v>28.37272973034089</v>
      </c>
      <c r="C26" s="34">
        <f>'SEKTÖR (TL)'!D26</f>
        <v>47.478452452002685</v>
      </c>
      <c r="D26" s="34">
        <f>'SEKTÖR (U S D)'!H26</f>
        <v>33.362886589775556</v>
      </c>
      <c r="E26" s="34">
        <f>'SEKTÖR (TL)'!H26</f>
        <v>52.910246264177</v>
      </c>
      <c r="F26" s="34">
        <f>'SEKTÖR (U S D)'!L26</f>
        <v>28.305649704643486</v>
      </c>
      <c r="G26" s="34">
        <f>'SEKTÖR (TL)'!L26</f>
        <v>48.86453712285503</v>
      </c>
    </row>
    <row r="27" spans="1:7" s="64" customFormat="1" ht="15.75">
      <c r="A27" s="42" t="s">
        <v>79</v>
      </c>
      <c r="B27" s="33">
        <f>'SEKTÖR (U S D)'!D27</f>
        <v>8.608819141321822</v>
      </c>
      <c r="C27" s="33">
        <f>'SEKTÖR (TL)'!D27</f>
        <v>24.773077609612137</v>
      </c>
      <c r="D27" s="33">
        <f>'SEKTÖR (U S D)'!H27</f>
        <v>11.93625270834741</v>
      </c>
      <c r="E27" s="33">
        <f>'SEKTÖR (TL)'!H27</f>
        <v>28.343052592825245</v>
      </c>
      <c r="F27" s="33">
        <f>'SEKTÖR (U S D)'!L27</f>
        <v>17.023410909478283</v>
      </c>
      <c r="G27" s="33">
        <f>'SEKTÖR (TL)'!L27</f>
        <v>35.774503598859695</v>
      </c>
    </row>
    <row r="28" spans="1:7" ht="14.25">
      <c r="A28" s="44" t="s">
        <v>14</v>
      </c>
      <c r="B28" s="34">
        <f>'SEKTÖR (U S D)'!D28</f>
        <v>8.608819141321822</v>
      </c>
      <c r="C28" s="34">
        <f>'SEKTÖR (TL)'!D28</f>
        <v>24.773077609612137</v>
      </c>
      <c r="D28" s="34">
        <f>'SEKTÖR (U S D)'!H28</f>
        <v>11.93625270834741</v>
      </c>
      <c r="E28" s="34">
        <f>'SEKTÖR (TL)'!H28</f>
        <v>28.343052592825245</v>
      </c>
      <c r="F28" s="34">
        <f>'SEKTÖR (U S D)'!L28</f>
        <v>17.023410909478283</v>
      </c>
      <c r="G28" s="34">
        <f>'SEKTÖR (TL)'!L28</f>
        <v>35.774503598859695</v>
      </c>
    </row>
    <row r="29" spans="1:7" s="64" customFormat="1" ht="15.75">
      <c r="A29" s="42" t="s">
        <v>80</v>
      </c>
      <c r="B29" s="33">
        <f>'SEKTÖR (U S D)'!D29</f>
        <v>6.1853731936027785</v>
      </c>
      <c r="C29" s="33">
        <f>'SEKTÖR (TL)'!D29</f>
        <v>21.988950024871617</v>
      </c>
      <c r="D29" s="33">
        <f>'SEKTÖR (U S D)'!H29</f>
        <v>4.274293963759536</v>
      </c>
      <c r="E29" s="33">
        <f>'SEKTÖR (TL)'!H29</f>
        <v>19.558059792656522</v>
      </c>
      <c r="F29" s="33">
        <f>'SEKTÖR (U S D)'!L29</f>
        <v>10.51250369646222</v>
      </c>
      <c r="G29" s="33">
        <f>'SEKTÖR (TL)'!L29</f>
        <v>28.220329712155035</v>
      </c>
    </row>
    <row r="30" spans="1:7" ht="14.25">
      <c r="A30" s="44" t="s">
        <v>15</v>
      </c>
      <c r="B30" s="34">
        <f>'SEKTÖR (U S D)'!D30</f>
        <v>0.7653968625712646</v>
      </c>
      <c r="C30" s="34">
        <f>'SEKTÖR (TL)'!D30</f>
        <v>15.762318221480983</v>
      </c>
      <c r="D30" s="34">
        <f>'SEKTÖR (U S D)'!H30</f>
        <v>-1.7196668601404304</v>
      </c>
      <c r="E30" s="34">
        <f>'SEKTÖR (TL)'!H30</f>
        <v>12.685547888354055</v>
      </c>
      <c r="F30" s="34">
        <f>'SEKTÖR (U S D)'!L30</f>
        <v>3.3263197764124715</v>
      </c>
      <c r="G30" s="34">
        <f>'SEKTÖR (TL)'!L30</f>
        <v>19.88267704136079</v>
      </c>
    </row>
    <row r="31" spans="1:7" ht="14.25">
      <c r="A31" s="44" t="s">
        <v>121</v>
      </c>
      <c r="B31" s="34">
        <f>'SEKTÖR (U S D)'!D31</f>
        <v>0.15249360218130256</v>
      </c>
      <c r="C31" s="34">
        <f>'SEKTÖR (TL)'!D31</f>
        <v>15.05819652417836</v>
      </c>
      <c r="D31" s="34">
        <f>'SEKTÖR (U S D)'!H31</f>
        <v>-0.0014051220791248616</v>
      </c>
      <c r="E31" s="34">
        <f>'SEKTÖR (TL)'!H31</f>
        <v>14.655659905511067</v>
      </c>
      <c r="F31" s="34">
        <f>'SEKTÖR (U S D)'!L31</f>
        <v>9.748670827046011</v>
      </c>
      <c r="G31" s="34">
        <f>'SEKTÖR (TL)'!L31</f>
        <v>27.334105085206673</v>
      </c>
    </row>
    <row r="32" spans="1:7" ht="14.25">
      <c r="A32" s="44" t="s">
        <v>122</v>
      </c>
      <c r="B32" s="34">
        <f>'SEKTÖR (U S D)'!D32</f>
        <v>-44.96705527206707</v>
      </c>
      <c r="C32" s="34">
        <f>'SEKTÖR (TL)'!D32</f>
        <v>-36.776498097368965</v>
      </c>
      <c r="D32" s="34">
        <f>'SEKTÖR (U S D)'!H32</f>
        <v>-46.502934531074466</v>
      </c>
      <c r="E32" s="34">
        <f>'SEKTÖR (TL)'!H32</f>
        <v>-38.66172467887065</v>
      </c>
      <c r="F32" s="34">
        <f>'SEKTÖR (U S D)'!L32</f>
        <v>-20.967892623234054</v>
      </c>
      <c r="G32" s="34">
        <f>'SEKTÖR (TL)'!L32</f>
        <v>-8.304286603364961</v>
      </c>
    </row>
    <row r="33" spans="1:7" ht="14.25">
      <c r="A33" s="44" t="s">
        <v>32</v>
      </c>
      <c r="B33" s="34">
        <f>'SEKTÖR (U S D)'!D33</f>
        <v>22.61682604684551</v>
      </c>
      <c r="C33" s="34">
        <f>'SEKTÖR (TL)'!D33</f>
        <v>40.865897203798355</v>
      </c>
      <c r="D33" s="34">
        <f>'SEKTÖR (U S D)'!H33</f>
        <v>20.884238452803523</v>
      </c>
      <c r="E33" s="34">
        <f>'SEKTÖR (TL)'!H33</f>
        <v>38.60256885511067</v>
      </c>
      <c r="F33" s="34">
        <f>'SEKTÖR (U S D)'!L33</f>
        <v>21.849877089050445</v>
      </c>
      <c r="G33" s="34">
        <f>'SEKTÖR (TL)'!L33</f>
        <v>41.37433225344404</v>
      </c>
    </row>
    <row r="34" spans="1:7" ht="14.25">
      <c r="A34" s="44" t="s">
        <v>31</v>
      </c>
      <c r="B34" s="34">
        <f>'SEKTÖR (U S D)'!D34</f>
        <v>15.35531067793735</v>
      </c>
      <c r="C34" s="34">
        <f>'SEKTÖR (TL)'!D34</f>
        <v>32.52364997331122</v>
      </c>
      <c r="D34" s="34">
        <f>'SEKTÖR (U S D)'!H34</f>
        <v>14.587189338272804</v>
      </c>
      <c r="E34" s="34">
        <f>'SEKTÖR (TL)'!H34</f>
        <v>31.38254418811063</v>
      </c>
      <c r="F34" s="34">
        <f>'SEKTÖR (U S D)'!L34</f>
        <v>14.123548428620817</v>
      </c>
      <c r="G34" s="34">
        <f>'SEKTÖR (TL)'!L34</f>
        <v>32.40998545857116</v>
      </c>
    </row>
    <row r="35" spans="1:7" ht="14.25">
      <c r="A35" s="44" t="s">
        <v>16</v>
      </c>
      <c r="B35" s="34">
        <f>'SEKTÖR (U S D)'!D35</f>
        <v>6.919260862956042</v>
      </c>
      <c r="C35" s="34">
        <f>'SEKTÖR (TL)'!D35</f>
        <v>22.83206224954097</v>
      </c>
      <c r="D35" s="34">
        <f>'SEKTÖR (U S D)'!H35</f>
        <v>2.7190907019275015</v>
      </c>
      <c r="E35" s="34">
        <f>'SEKTÖR (TL)'!H35</f>
        <v>17.774906174445782</v>
      </c>
      <c r="F35" s="34">
        <f>'SEKTÖR (U S D)'!L35</f>
        <v>10.617184845062878</v>
      </c>
      <c r="G35" s="34">
        <f>'SEKTÖR (TL)'!L35</f>
        <v>28.341784307239475</v>
      </c>
    </row>
    <row r="36" spans="1:7" ht="14.25">
      <c r="A36" s="44" t="s">
        <v>143</v>
      </c>
      <c r="B36" s="34">
        <f>'SEKTÖR (U S D)'!D36</f>
        <v>1.4976366431447683</v>
      </c>
      <c r="C36" s="34">
        <f>'SEKTÖR (TL)'!D36</f>
        <v>16.603537301963385</v>
      </c>
      <c r="D36" s="34">
        <f>'SEKTÖR (U S D)'!H36</f>
        <v>3.32265236666665</v>
      </c>
      <c r="E36" s="34">
        <f>'SEKTÖR (TL)'!H36</f>
        <v>18.466933507918</v>
      </c>
      <c r="F36" s="34">
        <f>'SEKTÖR (U S D)'!L36</f>
        <v>11.283524391436131</v>
      </c>
      <c r="G36" s="34">
        <f>'SEKTÖR (TL)'!L36</f>
        <v>29.1148938964575</v>
      </c>
    </row>
    <row r="37" spans="1:7" ht="14.25">
      <c r="A37" s="44" t="s">
        <v>155</v>
      </c>
      <c r="B37" s="34">
        <f>'SEKTÖR (U S D)'!D37</f>
        <v>4.363144747343896</v>
      </c>
      <c r="C37" s="34">
        <f>'SEKTÖR (TL)'!D37</f>
        <v>19.895519186150736</v>
      </c>
      <c r="D37" s="34">
        <f>'SEKTÖR (U S D)'!H37</f>
        <v>0.6199238009114109</v>
      </c>
      <c r="E37" s="34">
        <f>'SEKTÖR (TL)'!H37</f>
        <v>15.368058692422329</v>
      </c>
      <c r="F37" s="34">
        <f>'SEKTÖR (U S D)'!L37</f>
        <v>0.2937804497064024</v>
      </c>
      <c r="G37" s="34">
        <f>'SEKTÖR (TL)'!L37</f>
        <v>16.36422275492718</v>
      </c>
    </row>
    <row r="38" spans="1:7" ht="14.25">
      <c r="A38" s="81" t="s">
        <v>154</v>
      </c>
      <c r="B38" s="34">
        <f>'SEKTÖR (U S D)'!D38</f>
        <v>53.59584156343804</v>
      </c>
      <c r="C38" s="34">
        <f>'SEKTÖR (TL)'!D38</f>
        <v>76.45552185749786</v>
      </c>
      <c r="D38" s="34">
        <f>'SEKTÖR (U S D)'!H38</f>
        <v>47.8144200165355</v>
      </c>
      <c r="E38" s="34">
        <f>'SEKTÖR (TL)'!H38</f>
        <v>69.4799801060828</v>
      </c>
      <c r="F38" s="34">
        <f>'SEKTÖR (U S D)'!L38</f>
        <v>32.12690349037551</v>
      </c>
      <c r="G38" s="34">
        <f>'SEKTÖR (TL)'!L38</f>
        <v>53.29808449470836</v>
      </c>
    </row>
    <row r="39" spans="1:7" ht="15" thickBot="1">
      <c r="A39" s="44" t="s">
        <v>81</v>
      </c>
      <c r="B39" s="34">
        <f>'SEKTÖR (U S D)'!D41</f>
        <v>6.244917309950999</v>
      </c>
      <c r="C39" s="34">
        <f>'SEKTÖR (TL)'!D41</f>
        <v>22.057356096395566</v>
      </c>
      <c r="D39" s="34">
        <f>'SEKTÖR (U S D)'!H41</f>
        <v>0.13221549209539002</v>
      </c>
      <c r="E39" s="34">
        <f>'SEKTÖR (TL)'!H41</f>
        <v>14.808865655190488</v>
      </c>
      <c r="F39" s="34">
        <f>'SEKTÖR (U S D)'!L41</f>
        <v>8.377727544733055</v>
      </c>
      <c r="G39" s="34">
        <f>'SEKTÖR (TL)'!L41</f>
        <v>25.743490504999127</v>
      </c>
    </row>
    <row r="40" spans="1:7" ht="18" thickBot="1" thickTop="1">
      <c r="A40" s="51" t="s">
        <v>17</v>
      </c>
      <c r="B40" s="59">
        <f>'SEKTÖR (U S D)'!D42</f>
        <v>13.004026723978953</v>
      </c>
      <c r="C40" s="59">
        <f>'SEKTÖR (TL)'!D42</f>
        <v>29.822424257121966</v>
      </c>
      <c r="D40" s="59">
        <f>'SEKTÖR (U S D)'!H42</f>
        <v>3.7990455034157966</v>
      </c>
      <c r="E40" s="59">
        <f>'SEKTÖR (TL)'!H42</f>
        <v>19.013152877651248</v>
      </c>
      <c r="F40" s="59">
        <f>'SEKTÖR (U S D)'!L42</f>
        <v>5.214116305956938</v>
      </c>
      <c r="G40" s="59">
        <f>'SEKTÖR (TL)'!L42</f>
        <v>22.07296217065701</v>
      </c>
    </row>
    <row r="41" spans="1:7" ht="14.25">
      <c r="A41" s="44" t="s">
        <v>84</v>
      </c>
      <c r="B41" s="34">
        <f>'SEKTÖR (U S D)'!D43</f>
        <v>13.004026723978953</v>
      </c>
      <c r="C41" s="34">
        <f>'SEKTÖR (TL)'!D43</f>
        <v>29.822424257121966</v>
      </c>
      <c r="D41" s="34">
        <f>'SEKTÖR (U S D)'!H43</f>
        <v>3.7990455034157966</v>
      </c>
      <c r="E41" s="34">
        <f>'SEKTÖR (TL)'!H43</f>
        <v>19.013152877651248</v>
      </c>
      <c r="F41" s="34">
        <f>'SEKTÖR (U S D)'!L43</f>
        <v>5.214116305956938</v>
      </c>
      <c r="G41" s="34">
        <f>'SEKTÖR (TL)'!L43</f>
        <v>22.07296217065701</v>
      </c>
    </row>
    <row r="42" spans="1:7" ht="14.25">
      <c r="A42" s="111" t="s">
        <v>125</v>
      </c>
      <c r="B42" s="122"/>
      <c r="C42" s="122"/>
      <c r="D42" s="114">
        <f>'SEKTÖR (U S D)'!H44</f>
        <v>2168.0767221587885</v>
      </c>
      <c r="E42" s="114">
        <f>'SEKTÖR (TL)'!H44</f>
        <v>2500.5148733631004</v>
      </c>
      <c r="F42" s="114">
        <f>'SEKTÖR (U S D)'!L44</f>
        <v>409.41326121074775</v>
      </c>
      <c r="G42" s="114">
        <f>'SEKTÖR (TL)'!L44</f>
        <v>491.0384266706031</v>
      </c>
    </row>
    <row r="43" spans="1:7" s="39" customFormat="1" ht="18.75" thickBot="1">
      <c r="A43" s="46" t="s">
        <v>18</v>
      </c>
      <c r="B43" s="48">
        <f>'SEKTÖR (U S D)'!D45</f>
        <v>7.3291562667127845</v>
      </c>
      <c r="C43" s="48">
        <f>'SEKTÖR (TL)'!D45</f>
        <v>23.302962416112305</v>
      </c>
      <c r="D43" s="48">
        <f>'SEKTÖR (U S D)'!H45</f>
        <v>10.314091087267837</v>
      </c>
      <c r="E43" s="48">
        <f>'SEKTÖR (TL)'!H45</f>
        <v>26.4831263472082</v>
      </c>
      <c r="F43" s="48">
        <f>'SEKTÖR (U S D)'!L45</f>
        <v>14.2857438848988</v>
      </c>
      <c r="G43" s="48">
        <f>'SEKTÖR (TL)'!L45</f>
        <v>32.59817009095353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A25" sqref="A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24</v>
      </c>
      <c r="C7" s="160"/>
      <c r="D7" s="160"/>
      <c r="E7" s="162"/>
      <c r="F7" s="159" t="s">
        <v>172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98542.372</v>
      </c>
      <c r="C9" s="12">
        <v>121318.279</v>
      </c>
      <c r="D9" s="50">
        <f aca="true" t="shared" si="0" ref="D9:D22">(C9-B9)/B9*100</f>
        <v>23.112805727875102</v>
      </c>
      <c r="E9" s="9">
        <f aca="true" t="shared" si="1" ref="E9:E22">C9/C$22*100</f>
        <v>1.0266924313861927</v>
      </c>
      <c r="F9" s="83">
        <v>477276.79799999995</v>
      </c>
      <c r="G9" s="12">
        <v>505555.309</v>
      </c>
      <c r="H9" s="50">
        <f aca="true" t="shared" si="2" ref="H9:H22">(G9-F9)/F9*100</f>
        <v>5.924970817458439</v>
      </c>
      <c r="I9" s="9">
        <f aca="true" t="shared" si="3" ref="I9:I22">G9/G$22*100</f>
        <v>0.8798269437060916</v>
      </c>
      <c r="J9" s="84">
        <v>1004705.1980000001</v>
      </c>
      <c r="K9" s="84">
        <v>1100613.6849999998</v>
      </c>
      <c r="L9" s="85">
        <f aca="true" t="shared" si="4" ref="L9:L22">(K9-J9)/J9*100</f>
        <v>9.545933194226365</v>
      </c>
      <c r="M9" s="9">
        <f aca="true" t="shared" si="5" ref="M9:M22">K9/K$22*100</f>
        <v>0.8062179509025458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1070758.189</v>
      </c>
      <c r="C10" s="12">
        <v>1036385.099</v>
      </c>
      <c r="D10" s="50">
        <f t="shared" si="0"/>
        <v>-3.21016363480737</v>
      </c>
      <c r="E10" s="9">
        <f t="shared" si="1"/>
        <v>8.77072066893341</v>
      </c>
      <c r="F10" s="83">
        <v>5381508.177</v>
      </c>
      <c r="G10" s="12">
        <v>5594977.925</v>
      </c>
      <c r="H10" s="50">
        <f t="shared" si="2"/>
        <v>3.966727188343724</v>
      </c>
      <c r="I10" s="9">
        <f t="shared" si="3"/>
        <v>9.73704012246027</v>
      </c>
      <c r="J10" s="84">
        <v>11256728.498</v>
      </c>
      <c r="K10" s="84">
        <v>12801059.381000001</v>
      </c>
      <c r="L10" s="85">
        <f t="shared" si="4"/>
        <v>13.71918033977976</v>
      </c>
      <c r="M10" s="9">
        <f t="shared" si="5"/>
        <v>9.376990313846257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277130.477</v>
      </c>
      <c r="C11" s="12">
        <v>283214.373</v>
      </c>
      <c r="D11" s="50">
        <f t="shared" si="0"/>
        <v>2.195318272410727</v>
      </c>
      <c r="E11" s="9">
        <f t="shared" si="1"/>
        <v>2.396786828956633</v>
      </c>
      <c r="F11" s="83">
        <v>1311394.4340000001</v>
      </c>
      <c r="G11" s="12">
        <v>1338839.546</v>
      </c>
      <c r="H11" s="50">
        <f t="shared" si="2"/>
        <v>2.0928190091738608</v>
      </c>
      <c r="I11" s="9">
        <f t="shared" si="3"/>
        <v>2.330006400684502</v>
      </c>
      <c r="J11" s="84">
        <v>3264946.897</v>
      </c>
      <c r="K11" s="84">
        <v>3332972.7850000006</v>
      </c>
      <c r="L11" s="85">
        <f t="shared" si="4"/>
        <v>2.0835220340798313</v>
      </c>
      <c r="M11" s="9">
        <f t="shared" si="5"/>
        <v>2.44145836614475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143190.623</v>
      </c>
      <c r="C12" s="12">
        <v>150718.706</v>
      </c>
      <c r="D12" s="50">
        <f t="shared" si="0"/>
        <v>5.257385464409924</v>
      </c>
      <c r="E12" s="9">
        <f t="shared" si="1"/>
        <v>1.275502389203203</v>
      </c>
      <c r="F12" s="83">
        <v>697541.051</v>
      </c>
      <c r="G12" s="12">
        <v>694140.11</v>
      </c>
      <c r="H12" s="50">
        <f t="shared" si="2"/>
        <v>-0.4875614123533486</v>
      </c>
      <c r="I12" s="9">
        <f t="shared" si="3"/>
        <v>1.2080244448290625</v>
      </c>
      <c r="J12" s="84">
        <v>1652139.565</v>
      </c>
      <c r="K12" s="84">
        <v>1707015.8719999997</v>
      </c>
      <c r="L12" s="85">
        <f t="shared" si="4"/>
        <v>3.3215297401342605</v>
      </c>
      <c r="M12" s="9">
        <f t="shared" si="5"/>
        <v>1.2504177053567733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102369.966</v>
      </c>
      <c r="C13" s="12">
        <v>104495.813</v>
      </c>
      <c r="D13" s="50">
        <f t="shared" si="0"/>
        <v>2.076631538590131</v>
      </c>
      <c r="E13" s="9">
        <f t="shared" si="1"/>
        <v>0.8843272522737231</v>
      </c>
      <c r="F13" s="83">
        <v>456915.76600000006</v>
      </c>
      <c r="G13" s="12">
        <v>443036.53300000005</v>
      </c>
      <c r="H13" s="50">
        <f t="shared" si="2"/>
        <v>-3.037591178239187</v>
      </c>
      <c r="I13" s="9">
        <f t="shared" si="3"/>
        <v>0.7710243999821847</v>
      </c>
      <c r="J13" s="84">
        <v>1149303.0469999998</v>
      </c>
      <c r="K13" s="84">
        <v>1098244.61</v>
      </c>
      <c r="L13" s="85">
        <f t="shared" si="4"/>
        <v>-4.442556480927845</v>
      </c>
      <c r="M13" s="9">
        <f t="shared" si="5"/>
        <v>0.8044825638016357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879098.953</v>
      </c>
      <c r="C14" s="12">
        <v>949572.997</v>
      </c>
      <c r="D14" s="50">
        <f t="shared" si="0"/>
        <v>8.016622447279834</v>
      </c>
      <c r="E14" s="9">
        <f t="shared" si="1"/>
        <v>8.036047140667103</v>
      </c>
      <c r="F14" s="83">
        <v>4676998.569999999</v>
      </c>
      <c r="G14" s="12">
        <v>4861646.601</v>
      </c>
      <c r="H14" s="50">
        <f t="shared" si="2"/>
        <v>3.9480027251750998</v>
      </c>
      <c r="I14" s="9">
        <f t="shared" si="3"/>
        <v>8.460810507158453</v>
      </c>
      <c r="J14" s="84">
        <v>10279139.107</v>
      </c>
      <c r="K14" s="84">
        <v>11581826.277999999</v>
      </c>
      <c r="L14" s="85">
        <f t="shared" si="4"/>
        <v>12.673115495760534</v>
      </c>
      <c r="M14" s="9">
        <f t="shared" si="5"/>
        <v>8.483881653314551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587603.187</v>
      </c>
      <c r="C15" s="12">
        <v>679957.097</v>
      </c>
      <c r="D15" s="50">
        <f t="shared" si="0"/>
        <v>15.717053964855351</v>
      </c>
      <c r="E15" s="9">
        <f t="shared" si="1"/>
        <v>5.75434148020866</v>
      </c>
      <c r="F15" s="83">
        <v>2734681.214</v>
      </c>
      <c r="G15" s="12">
        <v>3200427.285</v>
      </c>
      <c r="H15" s="50">
        <f t="shared" si="2"/>
        <v>17.031091909932577</v>
      </c>
      <c r="I15" s="9">
        <f t="shared" si="3"/>
        <v>5.569760828513294</v>
      </c>
      <c r="J15" s="84">
        <v>6009617.8100000005</v>
      </c>
      <c r="K15" s="84">
        <v>7500781.834</v>
      </c>
      <c r="L15" s="85">
        <f t="shared" si="4"/>
        <v>24.8129593452466</v>
      </c>
      <c r="M15" s="9">
        <f t="shared" si="5"/>
        <v>5.494448272623941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430210.829</v>
      </c>
      <c r="C16" s="12">
        <v>465545.778</v>
      </c>
      <c r="D16" s="50">
        <f t="shared" si="0"/>
        <v>8.213402968524523</v>
      </c>
      <c r="E16" s="9">
        <f t="shared" si="1"/>
        <v>3.9398211932795113</v>
      </c>
      <c r="F16" s="83">
        <v>2376980.986</v>
      </c>
      <c r="G16" s="12">
        <v>2281167.589</v>
      </c>
      <c r="H16" s="50">
        <f t="shared" si="2"/>
        <v>-4.030886135157325</v>
      </c>
      <c r="I16" s="9">
        <f t="shared" si="3"/>
        <v>3.9699567429748104</v>
      </c>
      <c r="J16" s="84">
        <v>5158123.407</v>
      </c>
      <c r="K16" s="84">
        <v>5715239.233</v>
      </c>
      <c r="L16" s="85">
        <f t="shared" si="4"/>
        <v>10.800746357559964</v>
      </c>
      <c r="M16" s="9">
        <f t="shared" si="5"/>
        <v>4.1865084235683465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3146589.711</v>
      </c>
      <c r="C17" s="12">
        <v>3574789.623</v>
      </c>
      <c r="D17" s="50">
        <f t="shared" si="0"/>
        <v>13.608380860811883</v>
      </c>
      <c r="E17" s="9">
        <f t="shared" si="1"/>
        <v>30.25273256416703</v>
      </c>
      <c r="F17" s="83">
        <v>14781963.381000001</v>
      </c>
      <c r="G17" s="12">
        <v>16935012.995</v>
      </c>
      <c r="H17" s="50">
        <f t="shared" si="2"/>
        <v>14.565383220793407</v>
      </c>
      <c r="I17" s="9">
        <f t="shared" si="3"/>
        <v>29.472305917400217</v>
      </c>
      <c r="J17" s="84">
        <v>34422320.398</v>
      </c>
      <c r="K17" s="84">
        <v>39808783.556</v>
      </c>
      <c r="L17" s="85">
        <f t="shared" si="4"/>
        <v>15.648169837826979</v>
      </c>
      <c r="M17" s="9">
        <f t="shared" si="5"/>
        <v>29.16060043941875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1491244.473</v>
      </c>
      <c r="C18" s="12">
        <v>1552295.745</v>
      </c>
      <c r="D18" s="50">
        <f t="shared" si="0"/>
        <v>4.093981443376663</v>
      </c>
      <c r="E18" s="9">
        <f t="shared" si="1"/>
        <v>13.136769708581934</v>
      </c>
      <c r="F18" s="83">
        <v>7604012.341999999</v>
      </c>
      <c r="G18" s="12">
        <v>7661909.438</v>
      </c>
      <c r="H18" s="50">
        <f t="shared" si="2"/>
        <v>0.7614019204073622</v>
      </c>
      <c r="I18" s="9">
        <f t="shared" si="3"/>
        <v>13.334157991778497</v>
      </c>
      <c r="J18" s="84">
        <v>17551116.231</v>
      </c>
      <c r="K18" s="84">
        <v>18517400.197</v>
      </c>
      <c r="L18" s="85">
        <f t="shared" si="4"/>
        <v>5.50554137572905</v>
      </c>
      <c r="M18" s="9">
        <f t="shared" si="5"/>
        <v>13.564305665404971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112329.319</v>
      </c>
      <c r="C19" s="12">
        <v>117947.72</v>
      </c>
      <c r="D19" s="50">
        <f t="shared" si="0"/>
        <v>5.001722657999911</v>
      </c>
      <c r="E19" s="9">
        <f t="shared" si="1"/>
        <v>0.9981680619064657</v>
      </c>
      <c r="F19" s="83">
        <v>552077.7019999999</v>
      </c>
      <c r="G19" s="12">
        <v>577394.828</v>
      </c>
      <c r="H19" s="50">
        <f t="shared" si="2"/>
        <v>4.585790353112296</v>
      </c>
      <c r="I19" s="9">
        <f t="shared" si="3"/>
        <v>1.0048505431300778</v>
      </c>
      <c r="J19" s="84">
        <v>1462763.8329999999</v>
      </c>
      <c r="K19" s="84">
        <v>1495051.3369999998</v>
      </c>
      <c r="L19" s="85">
        <f t="shared" si="4"/>
        <v>2.20729438830745</v>
      </c>
      <c r="M19" s="9">
        <f t="shared" si="5"/>
        <v>1.0951501347271104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916702.81</v>
      </c>
      <c r="C20" s="12">
        <v>1008311.238</v>
      </c>
      <c r="D20" s="50">
        <f t="shared" si="0"/>
        <v>9.993252666041238</v>
      </c>
      <c r="E20" s="9">
        <f t="shared" si="1"/>
        <v>8.533137174953183</v>
      </c>
      <c r="F20" s="83">
        <v>4117382.3380000005</v>
      </c>
      <c r="G20" s="12">
        <v>4396052.25</v>
      </c>
      <c r="H20" s="50">
        <f t="shared" si="2"/>
        <v>6.768132981678892</v>
      </c>
      <c r="I20" s="9">
        <f t="shared" si="3"/>
        <v>7.650528333171529</v>
      </c>
      <c r="J20" s="84">
        <v>9374235.884000001</v>
      </c>
      <c r="K20" s="84">
        <v>10445957.92</v>
      </c>
      <c r="L20" s="85">
        <f t="shared" si="4"/>
        <v>11.432633542209233</v>
      </c>
      <c r="M20" s="9">
        <f t="shared" si="5"/>
        <v>7.651839064200461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1753761.016</v>
      </c>
      <c r="C21" s="90">
        <v>1771866.48</v>
      </c>
      <c r="D21" s="91">
        <f t="shared" si="0"/>
        <v>1.0323792030281917</v>
      </c>
      <c r="E21" s="92">
        <f t="shared" si="1"/>
        <v>14.99495310548293</v>
      </c>
      <c r="F21" s="89">
        <v>8965867.620000001</v>
      </c>
      <c r="G21" s="90">
        <v>8970606.463000001</v>
      </c>
      <c r="H21" s="91">
        <f t="shared" si="2"/>
        <v>0.052854260188155026</v>
      </c>
      <c r="I21" s="92">
        <f t="shared" si="3"/>
        <v>15.611706824211005</v>
      </c>
      <c r="J21" s="93">
        <v>19578443.874</v>
      </c>
      <c r="K21" s="94">
        <v>21410704.417</v>
      </c>
      <c r="L21" s="95">
        <f t="shared" si="4"/>
        <v>9.35856064349028</v>
      </c>
      <c r="M21" s="92">
        <f t="shared" si="5"/>
        <v>15.683699446689896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11009531.925</v>
      </c>
      <c r="C22" s="102">
        <v>11816418.948000003</v>
      </c>
      <c r="D22" s="103">
        <f t="shared" si="0"/>
        <v>7.328985723432578</v>
      </c>
      <c r="E22" s="104">
        <f t="shared" si="1"/>
        <v>100</v>
      </c>
      <c r="F22" s="101">
        <v>54134600.37899999</v>
      </c>
      <c r="G22" s="102">
        <v>57460766.87200001</v>
      </c>
      <c r="H22" s="103">
        <f t="shared" si="2"/>
        <v>6.144252418440884</v>
      </c>
      <c r="I22" s="104">
        <f t="shared" si="3"/>
        <v>100</v>
      </c>
      <c r="J22" s="105">
        <v>122163583.749</v>
      </c>
      <c r="K22" s="106">
        <v>136515651.10500002</v>
      </c>
      <c r="L22" s="103">
        <f t="shared" si="4"/>
        <v>11.748237007755188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25" sqref="O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1038343.519</v>
      </c>
      <c r="D5" s="30">
        <v>1073944.589</v>
      </c>
      <c r="E5" s="30">
        <v>1271777.196</v>
      </c>
      <c r="F5" s="30">
        <v>1089804.708</v>
      </c>
      <c r="G5" s="30">
        <v>1092116.346</v>
      </c>
      <c r="H5" s="30"/>
      <c r="I5" s="30"/>
      <c r="J5" s="30"/>
      <c r="K5" s="30"/>
      <c r="L5" s="30"/>
      <c r="M5" s="30"/>
      <c r="N5" s="30"/>
      <c r="O5" s="30">
        <v>5565986.358</v>
      </c>
      <c r="P5" s="68">
        <f aca="true" t="shared" si="0" ref="P5:P24">O5/O$26*100</f>
        <v>9.68658557733658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795282.843</v>
      </c>
      <c r="E6" s="30">
        <v>915089.236</v>
      </c>
      <c r="F6" s="30">
        <v>798481.962</v>
      </c>
      <c r="G6" s="30">
        <v>864061.876</v>
      </c>
      <c r="H6" s="30"/>
      <c r="I6" s="30"/>
      <c r="J6" s="30"/>
      <c r="K6" s="30"/>
      <c r="L6" s="30"/>
      <c r="M6" s="30"/>
      <c r="N6" s="30"/>
      <c r="O6" s="30">
        <v>4123897.392</v>
      </c>
      <c r="P6" s="68">
        <f t="shared" si="0"/>
        <v>7.176892365599855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616100.066</v>
      </c>
      <c r="E7" s="30">
        <v>671918.717</v>
      </c>
      <c r="F7" s="30">
        <v>627480.172</v>
      </c>
      <c r="G7" s="30">
        <v>683640.949</v>
      </c>
      <c r="H7" s="30"/>
      <c r="I7" s="30"/>
      <c r="J7" s="30"/>
      <c r="K7" s="30"/>
      <c r="L7" s="30"/>
      <c r="M7" s="30"/>
      <c r="N7" s="30"/>
      <c r="O7" s="30">
        <v>3224438.5209999997</v>
      </c>
      <c r="P7" s="68">
        <f t="shared" si="0"/>
        <v>5.611548010288367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512990.285</v>
      </c>
      <c r="E8" s="30">
        <v>613207.546</v>
      </c>
      <c r="F8" s="30">
        <v>544885.021</v>
      </c>
      <c r="G8" s="30">
        <v>591805.839</v>
      </c>
      <c r="H8" s="30"/>
      <c r="I8" s="30"/>
      <c r="J8" s="30"/>
      <c r="K8" s="30"/>
      <c r="L8" s="30"/>
      <c r="M8" s="30"/>
      <c r="N8" s="30"/>
      <c r="O8" s="30">
        <v>2704629.985</v>
      </c>
      <c r="P8" s="68">
        <f t="shared" si="0"/>
        <v>4.706915921034862</v>
      </c>
    </row>
    <row r="9" spans="1:16" ht="12.75">
      <c r="A9" s="67" t="s">
        <v>91</v>
      </c>
      <c r="B9" s="29" t="s">
        <v>63</v>
      </c>
      <c r="C9" s="30">
        <v>510555.844</v>
      </c>
      <c r="D9" s="30">
        <v>543379.615</v>
      </c>
      <c r="E9" s="30">
        <v>572175.461</v>
      </c>
      <c r="F9" s="30">
        <v>491506.382</v>
      </c>
      <c r="G9" s="30">
        <v>509552.457</v>
      </c>
      <c r="H9" s="30"/>
      <c r="I9" s="30"/>
      <c r="J9" s="30"/>
      <c r="K9" s="30"/>
      <c r="L9" s="30"/>
      <c r="M9" s="30"/>
      <c r="N9" s="30"/>
      <c r="O9" s="30">
        <v>2627169.759</v>
      </c>
      <c r="P9" s="68">
        <f t="shared" si="0"/>
        <v>4.572110504756688</v>
      </c>
    </row>
    <row r="10" spans="1:16" ht="12.75">
      <c r="A10" s="67" t="s">
        <v>92</v>
      </c>
      <c r="B10" s="29" t="s">
        <v>62</v>
      </c>
      <c r="C10" s="30">
        <v>511725.111</v>
      </c>
      <c r="D10" s="30">
        <v>516920.223</v>
      </c>
      <c r="E10" s="30">
        <v>629354.263</v>
      </c>
      <c r="F10" s="30">
        <v>518487.09</v>
      </c>
      <c r="G10" s="30">
        <v>502772.08</v>
      </c>
      <c r="H10" s="30"/>
      <c r="I10" s="30"/>
      <c r="J10" s="30"/>
      <c r="K10" s="30"/>
      <c r="L10" s="30"/>
      <c r="M10" s="30"/>
      <c r="N10" s="30"/>
      <c r="O10" s="30">
        <v>2679258.767</v>
      </c>
      <c r="P10" s="68">
        <f t="shared" si="0"/>
        <v>4.662761936718133</v>
      </c>
    </row>
    <row r="11" spans="1:16" ht="12.75">
      <c r="A11" s="67" t="s">
        <v>93</v>
      </c>
      <c r="B11" s="29" t="s">
        <v>157</v>
      </c>
      <c r="C11" s="30">
        <v>455699.952</v>
      </c>
      <c r="D11" s="30">
        <v>484924.415</v>
      </c>
      <c r="E11" s="30">
        <v>480551.463</v>
      </c>
      <c r="F11" s="30">
        <v>442855.044</v>
      </c>
      <c r="G11" s="30">
        <v>463974.659</v>
      </c>
      <c r="H11" s="30"/>
      <c r="I11" s="30"/>
      <c r="J11" s="30"/>
      <c r="K11" s="30"/>
      <c r="L11" s="30"/>
      <c r="M11" s="30"/>
      <c r="N11" s="30"/>
      <c r="O11" s="30">
        <v>2328005.533</v>
      </c>
      <c r="P11" s="68">
        <f t="shared" si="0"/>
        <v>4.051469653263846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321524.944</v>
      </c>
      <c r="E12" s="30">
        <v>267015.46</v>
      </c>
      <c r="F12" s="30">
        <v>361471.208</v>
      </c>
      <c r="G12" s="30">
        <v>404650.108</v>
      </c>
      <c r="H12" s="30"/>
      <c r="I12" s="30"/>
      <c r="J12" s="30"/>
      <c r="K12" s="30"/>
      <c r="L12" s="30"/>
      <c r="M12" s="30"/>
      <c r="N12" s="30"/>
      <c r="O12" s="30">
        <v>1679157.7769999998</v>
      </c>
      <c r="P12" s="68">
        <f t="shared" si="0"/>
        <v>2.9222683022538503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/>
      <c r="I13" s="30"/>
      <c r="J13" s="30"/>
      <c r="K13" s="30"/>
      <c r="L13" s="30"/>
      <c r="M13" s="30"/>
      <c r="N13" s="30"/>
      <c r="O13" s="30">
        <v>1635683.3460000001</v>
      </c>
      <c r="P13" s="68">
        <f t="shared" si="0"/>
        <v>2.8466089726720885</v>
      </c>
    </row>
    <row r="14" spans="1:16" ht="12.75">
      <c r="A14" s="67" t="s">
        <v>96</v>
      </c>
      <c r="B14" s="29" t="s">
        <v>64</v>
      </c>
      <c r="C14" s="30">
        <v>294940.86</v>
      </c>
      <c r="D14" s="30">
        <v>301484.201</v>
      </c>
      <c r="E14" s="30">
        <v>390800.514</v>
      </c>
      <c r="F14" s="30">
        <v>337634.197</v>
      </c>
      <c r="G14" s="30">
        <v>303486.008</v>
      </c>
      <c r="H14" s="30"/>
      <c r="I14" s="30"/>
      <c r="J14" s="30"/>
      <c r="K14" s="30"/>
      <c r="L14" s="30"/>
      <c r="M14" s="30"/>
      <c r="N14" s="30"/>
      <c r="O14" s="30">
        <v>1628345.7799999998</v>
      </c>
      <c r="P14" s="68">
        <f t="shared" si="0"/>
        <v>2.8338392753683572</v>
      </c>
    </row>
    <row r="15" spans="1:16" ht="12.75">
      <c r="A15" s="67" t="s">
        <v>97</v>
      </c>
      <c r="B15" s="29" t="s">
        <v>147</v>
      </c>
      <c r="C15" s="30">
        <v>244940.811</v>
      </c>
      <c r="D15" s="30">
        <v>236119.217</v>
      </c>
      <c r="E15" s="30">
        <v>328894.379</v>
      </c>
      <c r="F15" s="30">
        <v>320995.516</v>
      </c>
      <c r="G15" s="30">
        <v>289218.006</v>
      </c>
      <c r="H15" s="30"/>
      <c r="I15" s="30"/>
      <c r="J15" s="30"/>
      <c r="K15" s="30"/>
      <c r="L15" s="30"/>
      <c r="M15" s="30"/>
      <c r="N15" s="30"/>
      <c r="O15" s="30">
        <v>1420167.929</v>
      </c>
      <c r="P15" s="68">
        <f t="shared" si="0"/>
        <v>2.47154363910271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217019.718</v>
      </c>
      <c r="F16" s="30">
        <v>275764.288</v>
      </c>
      <c r="G16" s="30">
        <v>279749.397</v>
      </c>
      <c r="H16" s="30"/>
      <c r="I16" s="30"/>
      <c r="J16" s="30"/>
      <c r="K16" s="30"/>
      <c r="L16" s="30"/>
      <c r="M16" s="30"/>
      <c r="N16" s="30"/>
      <c r="O16" s="30">
        <v>1233197.7629999998</v>
      </c>
      <c r="P16" s="68">
        <f t="shared" si="0"/>
        <v>2.146156116230914</v>
      </c>
    </row>
    <row r="17" spans="1:16" ht="12.75">
      <c r="A17" s="67" t="s">
        <v>99</v>
      </c>
      <c r="B17" s="29" t="s">
        <v>170</v>
      </c>
      <c r="C17" s="30">
        <v>231254.492</v>
      </c>
      <c r="D17" s="30">
        <v>167292.685</v>
      </c>
      <c r="E17" s="30">
        <v>202360.761</v>
      </c>
      <c r="F17" s="30">
        <v>221679.186</v>
      </c>
      <c r="G17" s="30">
        <v>252785.483</v>
      </c>
      <c r="H17" s="30"/>
      <c r="I17" s="30"/>
      <c r="J17" s="30"/>
      <c r="K17" s="30"/>
      <c r="L17" s="30"/>
      <c r="M17" s="30"/>
      <c r="N17" s="30"/>
      <c r="O17" s="30">
        <v>1075372.607</v>
      </c>
      <c r="P17" s="68">
        <f t="shared" si="0"/>
        <v>1.8714901753679503</v>
      </c>
    </row>
    <row r="18" spans="1:16" ht="12.75">
      <c r="A18" s="67" t="s">
        <v>100</v>
      </c>
      <c r="B18" s="29" t="s">
        <v>65</v>
      </c>
      <c r="C18" s="30">
        <v>300473.88</v>
      </c>
      <c r="D18" s="30">
        <v>303278.4</v>
      </c>
      <c r="E18" s="30">
        <v>302081.986</v>
      </c>
      <c r="F18" s="30">
        <v>234786.679</v>
      </c>
      <c r="G18" s="30">
        <v>236004.179</v>
      </c>
      <c r="H18" s="30"/>
      <c r="I18" s="30"/>
      <c r="J18" s="30"/>
      <c r="K18" s="30"/>
      <c r="L18" s="30"/>
      <c r="M18" s="30"/>
      <c r="N18" s="30"/>
      <c r="O18" s="30">
        <v>1376625.124</v>
      </c>
      <c r="P18" s="68">
        <f t="shared" si="0"/>
        <v>2.395765317026237</v>
      </c>
    </row>
    <row r="19" spans="1:16" ht="12.75">
      <c r="A19" s="67" t="s">
        <v>101</v>
      </c>
      <c r="B19" s="29" t="s">
        <v>151</v>
      </c>
      <c r="C19" s="30">
        <v>181270.088</v>
      </c>
      <c r="D19" s="30">
        <v>173506.253</v>
      </c>
      <c r="E19" s="30">
        <v>220952.99</v>
      </c>
      <c r="F19" s="30">
        <v>228669.983</v>
      </c>
      <c r="G19" s="30">
        <v>220884.019</v>
      </c>
      <c r="H19" s="30"/>
      <c r="I19" s="30"/>
      <c r="J19" s="30"/>
      <c r="K19" s="30"/>
      <c r="L19" s="30"/>
      <c r="M19" s="30"/>
      <c r="N19" s="30"/>
      <c r="O19" s="30">
        <v>1025283.333</v>
      </c>
      <c r="P19" s="68">
        <f t="shared" si="0"/>
        <v>1.7843189162414719</v>
      </c>
    </row>
    <row r="20" spans="1:16" ht="12.75">
      <c r="A20" s="67" t="s">
        <v>102</v>
      </c>
      <c r="B20" s="29" t="s">
        <v>139</v>
      </c>
      <c r="C20" s="30">
        <v>193764.071</v>
      </c>
      <c r="D20" s="30">
        <v>204940.939</v>
      </c>
      <c r="E20" s="30">
        <v>230541.173</v>
      </c>
      <c r="F20" s="30">
        <v>205082.134</v>
      </c>
      <c r="G20" s="30">
        <v>218350.237</v>
      </c>
      <c r="H20" s="30"/>
      <c r="I20" s="30"/>
      <c r="J20" s="30"/>
      <c r="K20" s="30"/>
      <c r="L20" s="30"/>
      <c r="M20" s="30"/>
      <c r="N20" s="30"/>
      <c r="O20" s="30">
        <v>1052678.554</v>
      </c>
      <c r="P20" s="68">
        <f t="shared" si="0"/>
        <v>1.8319953091677925</v>
      </c>
    </row>
    <row r="21" spans="1:16" ht="12.75">
      <c r="A21" s="67" t="s">
        <v>103</v>
      </c>
      <c r="B21" s="29" t="s">
        <v>150</v>
      </c>
      <c r="C21" s="30">
        <v>158766.479</v>
      </c>
      <c r="D21" s="30">
        <v>196495.512</v>
      </c>
      <c r="E21" s="30">
        <v>205287.898</v>
      </c>
      <c r="F21" s="30">
        <v>224233.865</v>
      </c>
      <c r="G21" s="30">
        <v>212928.586</v>
      </c>
      <c r="H21" s="30"/>
      <c r="I21" s="30"/>
      <c r="J21" s="30"/>
      <c r="K21" s="30"/>
      <c r="L21" s="30"/>
      <c r="M21" s="30"/>
      <c r="N21" s="30"/>
      <c r="O21" s="30">
        <v>997712.34</v>
      </c>
      <c r="P21" s="68">
        <f t="shared" si="0"/>
        <v>1.7363366241607898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210429.283</v>
      </c>
      <c r="E22" s="30">
        <v>220472.332</v>
      </c>
      <c r="F22" s="30">
        <v>193346.23</v>
      </c>
      <c r="G22" s="30">
        <v>188091.15</v>
      </c>
      <c r="H22" s="30"/>
      <c r="I22" s="30"/>
      <c r="J22" s="30"/>
      <c r="K22" s="30"/>
      <c r="L22" s="30"/>
      <c r="M22" s="30"/>
      <c r="N22" s="30"/>
      <c r="O22" s="30">
        <v>998872.596</v>
      </c>
      <c r="P22" s="68">
        <f t="shared" si="0"/>
        <v>1.7383558384226907</v>
      </c>
    </row>
    <row r="23" spans="1:16" ht="12.75">
      <c r="A23" s="67" t="s">
        <v>105</v>
      </c>
      <c r="B23" s="29" t="s">
        <v>175</v>
      </c>
      <c r="C23" s="30">
        <v>123781.81</v>
      </c>
      <c r="D23" s="30">
        <v>164313.22</v>
      </c>
      <c r="E23" s="30">
        <v>180085.991</v>
      </c>
      <c r="F23" s="30">
        <v>143289.924</v>
      </c>
      <c r="G23" s="30">
        <v>165043.774</v>
      </c>
      <c r="H23" s="30"/>
      <c r="I23" s="30"/>
      <c r="J23" s="30"/>
      <c r="K23" s="30"/>
      <c r="L23" s="30"/>
      <c r="M23" s="30"/>
      <c r="N23" s="30"/>
      <c r="O23" s="30">
        <v>776514.719</v>
      </c>
      <c r="P23" s="68">
        <f t="shared" si="0"/>
        <v>1.3513824493737587</v>
      </c>
    </row>
    <row r="24" spans="1:16" ht="12.75">
      <c r="A24" s="67" t="s">
        <v>106</v>
      </c>
      <c r="B24" s="29" t="s">
        <v>176</v>
      </c>
      <c r="C24" s="30">
        <v>98905.906</v>
      </c>
      <c r="D24" s="30">
        <v>112058.348</v>
      </c>
      <c r="E24" s="30">
        <v>149897.03</v>
      </c>
      <c r="F24" s="30">
        <v>141242.673</v>
      </c>
      <c r="G24" s="30">
        <v>158519.912</v>
      </c>
      <c r="H24" s="30"/>
      <c r="I24" s="30"/>
      <c r="J24" s="30"/>
      <c r="K24" s="30"/>
      <c r="L24" s="30"/>
      <c r="M24" s="30"/>
      <c r="N24" s="30"/>
      <c r="O24" s="30">
        <v>660623.869</v>
      </c>
      <c r="P24" s="68">
        <f t="shared" si="0"/>
        <v>1.1496955310179886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38813622.05200001</v>
      </c>
      <c r="P25" s="37">
        <f>SUM(P5:P24)</f>
        <v>67.54804043540493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57460766.88799999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2012-06-01T04:05:50Z</dcterms:modified>
  <cp:category/>
  <cp:version/>
  <cp:contentType/>
  <cp:contentStatus/>
</cp:coreProperties>
</file>