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2 - Aralık\dağıtım\tam\"/>
    </mc:Choice>
  </mc:AlternateContent>
  <xr:revisionPtr revIDLastSave="0" documentId="13_ncr:1_{F522112B-92AB-4B06-8C2E-21932056FD87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M45" i="1" s="1"/>
  <c r="J45" i="1"/>
  <c r="G45" i="1"/>
  <c r="I45" i="1" s="1"/>
  <c r="F45" i="1"/>
  <c r="C45" i="1"/>
  <c r="E45" i="1" s="1"/>
  <c r="B45" i="1"/>
  <c r="D45" i="1" l="1"/>
  <c r="H45" i="1"/>
  <c r="L45" i="1"/>
  <c r="K7" i="2"/>
  <c r="J7" i="2"/>
  <c r="G7" i="2"/>
  <c r="F7" i="2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L37" i="2" s="1"/>
  <c r="G37" i="3" s="1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L40" i="2" s="1"/>
  <c r="G40" i="3" s="1"/>
  <c r="J39" i="2"/>
  <c r="J38" i="2"/>
  <c r="J37" i="2"/>
  <c r="J36" i="2"/>
  <c r="J35" i="2"/>
  <c r="L35" i="2" s="1"/>
  <c r="G35" i="3" s="1"/>
  <c r="J34" i="2"/>
  <c r="J33" i="2"/>
  <c r="J32" i="2"/>
  <c r="L32" i="2" s="1"/>
  <c r="G32" i="3" s="1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L10" i="2" s="1"/>
  <c r="G10" i="3" s="1"/>
  <c r="G43" i="2"/>
  <c r="G41" i="2"/>
  <c r="G40" i="2"/>
  <c r="G39" i="2"/>
  <c r="G38" i="2"/>
  <c r="G37" i="2"/>
  <c r="G36" i="2"/>
  <c r="G35" i="2"/>
  <c r="H35" i="2" s="1"/>
  <c r="E35" i="3" s="1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H14" i="2" s="1"/>
  <c r="E14" i="3" s="1"/>
  <c r="G13" i="2"/>
  <c r="H13" i="2" s="1"/>
  <c r="E13" i="3" s="1"/>
  <c r="G12" i="2"/>
  <c r="G11" i="2"/>
  <c r="G10" i="2"/>
  <c r="F43" i="2"/>
  <c r="F41" i="2"/>
  <c r="F40" i="2"/>
  <c r="F39" i="2"/>
  <c r="H39" i="2" s="1"/>
  <c r="E39" i="3" s="1"/>
  <c r="F38" i="2"/>
  <c r="H38" i="2" s="1"/>
  <c r="E38" i="3" s="1"/>
  <c r="F37" i="2"/>
  <c r="F36" i="2"/>
  <c r="F35" i="2"/>
  <c r="F34" i="2"/>
  <c r="F33" i="2"/>
  <c r="F32" i="2"/>
  <c r="F31" i="2"/>
  <c r="H31" i="2" s="1"/>
  <c r="E31" i="3" s="1"/>
  <c r="F30" i="2"/>
  <c r="F28" i="2"/>
  <c r="F26" i="2"/>
  <c r="F25" i="2"/>
  <c r="F24" i="2"/>
  <c r="F21" i="2"/>
  <c r="F19" i="2"/>
  <c r="F17" i="2"/>
  <c r="H17" i="2" s="1"/>
  <c r="E17" i="3" s="1"/>
  <c r="F16" i="2"/>
  <c r="H16" i="2" s="1"/>
  <c r="E16" i="3" s="1"/>
  <c r="F15" i="2"/>
  <c r="F14" i="2"/>
  <c r="F13" i="2"/>
  <c r="F12" i="2"/>
  <c r="F11" i="2"/>
  <c r="F10" i="2"/>
  <c r="C43" i="2"/>
  <c r="C41" i="2"/>
  <c r="D41" i="2" s="1"/>
  <c r="C41" i="3" s="1"/>
  <c r="C40" i="2"/>
  <c r="C39" i="2"/>
  <c r="C38" i="2"/>
  <c r="C37" i="2"/>
  <c r="C36" i="2"/>
  <c r="C35" i="2"/>
  <c r="C34" i="2"/>
  <c r="D34" i="2" s="1"/>
  <c r="C34" i="3" s="1"/>
  <c r="C33" i="2"/>
  <c r="C32" i="2"/>
  <c r="C31" i="2"/>
  <c r="C30" i="2"/>
  <c r="C28" i="2"/>
  <c r="C26" i="2"/>
  <c r="C25" i="2"/>
  <c r="C24" i="2"/>
  <c r="C21" i="2"/>
  <c r="D21" i="2" s="1"/>
  <c r="C21" i="3" s="1"/>
  <c r="C19" i="2"/>
  <c r="C17" i="2"/>
  <c r="C16" i="2"/>
  <c r="C15" i="2"/>
  <c r="C14" i="2"/>
  <c r="C13" i="2"/>
  <c r="C12" i="2"/>
  <c r="C11" i="2"/>
  <c r="D11" i="2" s="1"/>
  <c r="C11" i="3" s="1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D28" i="2" s="1"/>
  <c r="C28" i="3" s="1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/>
  <c r="G27" i="1"/>
  <c r="H27" i="1" s="1"/>
  <c r="D27" i="3" s="1"/>
  <c r="F27" i="1"/>
  <c r="F27" i="2" s="1"/>
  <c r="C27" i="1"/>
  <c r="B27" i="1"/>
  <c r="B27" i="2" s="1"/>
  <c r="K23" i="1"/>
  <c r="J23" i="1"/>
  <c r="J23" i="2" s="1"/>
  <c r="G23" i="1"/>
  <c r="G23" i="2" s="1"/>
  <c r="F23" i="1"/>
  <c r="F23" i="2" s="1"/>
  <c r="C23" i="1"/>
  <c r="C23" i="2" s="1"/>
  <c r="B23" i="1"/>
  <c r="K20" i="1"/>
  <c r="J20" i="1"/>
  <c r="G20" i="1"/>
  <c r="G20" i="2" s="1"/>
  <c r="F20" i="1"/>
  <c r="F20" i="2" s="1"/>
  <c r="C20" i="1"/>
  <c r="C20" i="2"/>
  <c r="B20" i="1"/>
  <c r="B20" i="2" s="1"/>
  <c r="K18" i="1"/>
  <c r="J18" i="1"/>
  <c r="J18" i="2"/>
  <c r="G18" i="1"/>
  <c r="F18" i="1"/>
  <c r="F18" i="2" s="1"/>
  <c r="C18" i="1"/>
  <c r="C18" i="2" s="1"/>
  <c r="B18" i="1"/>
  <c r="B18" i="2" s="1"/>
  <c r="K9" i="1"/>
  <c r="J9" i="1"/>
  <c r="G9" i="1"/>
  <c r="G9" i="2" s="1"/>
  <c r="F9" i="1"/>
  <c r="F9" i="2" s="1"/>
  <c r="C9" i="1"/>
  <c r="C9" i="2" s="1"/>
  <c r="B9" i="1"/>
  <c r="B9" i="2" s="1"/>
  <c r="K20" i="2"/>
  <c r="K18" i="2"/>
  <c r="G42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3" i="2"/>
  <c r="G13" i="3" s="1"/>
  <c r="L14" i="2"/>
  <c r="G14" i="3" s="1"/>
  <c r="L26" i="2"/>
  <c r="G26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17" i="2"/>
  <c r="C17" i="3" s="1"/>
  <c r="D46" i="3"/>
  <c r="B46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20" i="1"/>
  <c r="D20" i="3" s="1"/>
  <c r="H19" i="1"/>
  <c r="D19" i="3" s="1"/>
  <c r="D19" i="1"/>
  <c r="B19" i="3" s="1"/>
  <c r="H18" i="1"/>
  <c r="D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/>
  <c r="H13" i="1"/>
  <c r="D13" i="3" s="1"/>
  <c r="D13" i="1"/>
  <c r="B13" i="3" s="1"/>
  <c r="H12" i="1"/>
  <c r="D12" i="3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D13" i="2"/>
  <c r="C13" i="3" s="1"/>
  <c r="D32" i="2"/>
  <c r="C32" i="3" s="1"/>
  <c r="D46" i="2"/>
  <c r="C46" i="3" s="1"/>
  <c r="D12" i="2"/>
  <c r="C12" i="3" s="1"/>
  <c r="D24" i="2"/>
  <c r="C24" i="3" s="1"/>
  <c r="H21" i="2"/>
  <c r="E21" i="3" s="1"/>
  <c r="H11" i="2"/>
  <c r="E11" i="3" s="1"/>
  <c r="D45" i="3"/>
  <c r="H12" i="2"/>
  <c r="E12" i="3" s="1"/>
  <c r="D15" i="2"/>
  <c r="C15" i="3" s="1"/>
  <c r="H24" i="2"/>
  <c r="E24" i="3" s="1"/>
  <c r="D39" i="2"/>
  <c r="C39" i="3" s="1"/>
  <c r="H43" i="2"/>
  <c r="E43" i="3" s="1"/>
  <c r="F46" i="3"/>
  <c r="F45" i="3"/>
  <c r="G27" i="2" l="1"/>
  <c r="H27" i="2" s="1"/>
  <c r="E27" i="3" s="1"/>
  <c r="D16" i="2"/>
  <c r="C16" i="3" s="1"/>
  <c r="D38" i="2"/>
  <c r="C38" i="3" s="1"/>
  <c r="D35" i="2"/>
  <c r="C35" i="3" s="1"/>
  <c r="H10" i="2"/>
  <c r="E10" i="3" s="1"/>
  <c r="H19" i="2"/>
  <c r="E19" i="3" s="1"/>
  <c r="H32" i="2"/>
  <c r="E32" i="3" s="1"/>
  <c r="H40" i="2"/>
  <c r="E40" i="3" s="1"/>
  <c r="H15" i="2"/>
  <c r="E15" i="3" s="1"/>
  <c r="H28" i="2"/>
  <c r="E28" i="3" s="1"/>
  <c r="L12" i="2"/>
  <c r="G12" i="3" s="1"/>
  <c r="L24" i="2"/>
  <c r="G24" i="3" s="1"/>
  <c r="L34" i="2"/>
  <c r="G34" i="3" s="1"/>
  <c r="L43" i="2"/>
  <c r="G43" i="3" s="1"/>
  <c r="D19" i="2"/>
  <c r="C19" i="3" s="1"/>
  <c r="D20" i="1"/>
  <c r="B20" i="3" s="1"/>
  <c r="H26" i="2"/>
  <c r="E26" i="3" s="1"/>
  <c r="H36" i="2"/>
  <c r="E36" i="3" s="1"/>
  <c r="L16" i="2"/>
  <c r="G16" i="3" s="1"/>
  <c r="L38" i="2"/>
  <c r="G38" i="3" s="1"/>
  <c r="H20" i="2"/>
  <c r="E20" i="3" s="1"/>
  <c r="D18" i="2"/>
  <c r="C18" i="3" s="1"/>
  <c r="D37" i="2"/>
  <c r="C37" i="3" s="1"/>
  <c r="L11" i="2"/>
  <c r="G11" i="3" s="1"/>
  <c r="L21" i="2"/>
  <c r="G21" i="3" s="1"/>
  <c r="L41" i="2"/>
  <c r="G41" i="3" s="1"/>
  <c r="D18" i="1"/>
  <c r="B18" i="3" s="1"/>
  <c r="H23" i="1"/>
  <c r="D23" i="3" s="1"/>
  <c r="H37" i="2"/>
  <c r="E37" i="3" s="1"/>
  <c r="L17" i="2"/>
  <c r="G17" i="3" s="1"/>
  <c r="L31" i="2"/>
  <c r="G31" i="3" s="1"/>
  <c r="H30" i="2"/>
  <c r="E30" i="3" s="1"/>
  <c r="D30" i="2"/>
  <c r="C30" i="3" s="1"/>
  <c r="P25" i="23"/>
  <c r="O3" i="22"/>
  <c r="O25" i="23"/>
  <c r="L42" i="2"/>
  <c r="G42" i="3" s="1"/>
  <c r="H42" i="2"/>
  <c r="E42" i="3" s="1"/>
  <c r="D43" i="2"/>
  <c r="C43" i="3" s="1"/>
  <c r="D42" i="2"/>
  <c r="C42" i="3" s="1"/>
  <c r="H41" i="2"/>
  <c r="E41" i="3" s="1"/>
  <c r="L36" i="2"/>
  <c r="G36" i="3" s="1"/>
  <c r="D36" i="2"/>
  <c r="C36" i="3" s="1"/>
  <c r="D33" i="2"/>
  <c r="C33" i="3" s="1"/>
  <c r="K22" i="1"/>
  <c r="K44" i="1" s="1"/>
  <c r="M27" i="1" s="1"/>
  <c r="D29" i="1"/>
  <c r="B29" i="3" s="1"/>
  <c r="L29" i="1"/>
  <c r="F29" i="3" s="1"/>
  <c r="L29" i="2"/>
  <c r="G29" i="3" s="1"/>
  <c r="D31" i="2"/>
  <c r="C31" i="3" s="1"/>
  <c r="D29" i="2"/>
  <c r="C29" i="3" s="1"/>
  <c r="L30" i="2"/>
  <c r="G30" i="3" s="1"/>
  <c r="L28" i="2"/>
  <c r="G28" i="3" s="1"/>
  <c r="J22" i="1"/>
  <c r="J22" i="2" s="1"/>
  <c r="G22" i="1"/>
  <c r="G22" i="2" s="1"/>
  <c r="H25" i="2"/>
  <c r="E25" i="3" s="1"/>
  <c r="K23" i="2"/>
  <c r="L23" i="2" s="1"/>
  <c r="G23" i="3" s="1"/>
  <c r="L23" i="1"/>
  <c r="F23" i="3" s="1"/>
  <c r="H23" i="2"/>
  <c r="E23" i="3" s="1"/>
  <c r="K8" i="1"/>
  <c r="J8" i="1"/>
  <c r="D20" i="2"/>
  <c r="C20" i="3" s="1"/>
  <c r="L19" i="2"/>
  <c r="G19" i="3" s="1"/>
  <c r="L9" i="1"/>
  <c r="F9" i="3" s="1"/>
  <c r="H9" i="1"/>
  <c r="D9" i="3" s="1"/>
  <c r="K9" i="2"/>
  <c r="H9" i="2"/>
  <c r="E9" i="3" s="1"/>
  <c r="F8" i="1"/>
  <c r="F8" i="2" s="1"/>
  <c r="C8" i="1"/>
  <c r="C8" i="2" s="1"/>
  <c r="D10" i="2"/>
  <c r="C10" i="3" s="1"/>
  <c r="D9" i="2"/>
  <c r="C9" i="3" s="1"/>
  <c r="D9" i="1"/>
  <c r="B9" i="3" s="1"/>
  <c r="B8" i="1"/>
  <c r="K8" i="2"/>
  <c r="L8" i="1"/>
  <c r="F8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K22" i="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8" i="2"/>
  <c r="J20" i="2"/>
  <c r="L20" i="2" s="1"/>
  <c r="G20" i="3" s="1"/>
  <c r="L20" i="1"/>
  <c r="F20" i="3" s="1"/>
  <c r="C27" i="2"/>
  <c r="C22" i="1"/>
  <c r="J9" i="2"/>
  <c r="L9" i="2" l="1"/>
  <c r="G9" i="3" s="1"/>
  <c r="L22" i="1"/>
  <c r="F22" i="3" s="1"/>
  <c r="J44" i="1"/>
  <c r="J44" i="2" s="1"/>
  <c r="D8" i="1"/>
  <c r="B8" i="3" s="1"/>
  <c r="B8" i="2"/>
  <c r="D8" i="2" s="1"/>
  <c r="C8" i="3" s="1"/>
  <c r="L22" i="2"/>
  <c r="G22" i="3" s="1"/>
  <c r="G8" i="2"/>
  <c r="G44" i="1"/>
  <c r="I8" i="1" s="1"/>
  <c r="H8" i="1"/>
  <c r="D8" i="3" s="1"/>
  <c r="D27" i="2"/>
  <c r="C27" i="3" s="1"/>
  <c r="F44" i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22" i="2"/>
  <c r="J45" i="2"/>
  <c r="M42" i="1"/>
  <c r="M17" i="1"/>
  <c r="M25" i="1"/>
  <c r="M38" i="1"/>
  <c r="M36" i="1"/>
  <c r="M26" i="1"/>
  <c r="M9" i="1"/>
  <c r="M18" i="1"/>
  <c r="M32" i="1"/>
  <c r="M40" i="1"/>
  <c r="M30" i="1"/>
  <c r="M28" i="1"/>
  <c r="M10" i="1"/>
  <c r="M44" i="1"/>
  <c r="M16" i="1"/>
  <c r="M14" i="1"/>
  <c r="M12" i="1"/>
  <c r="M24" i="1"/>
  <c r="M23" i="1"/>
  <c r="M20" i="1"/>
  <c r="M11" i="1"/>
  <c r="M39" i="1"/>
  <c r="M37" i="1"/>
  <c r="M43" i="1"/>
  <c r="K44" i="2"/>
  <c r="M27" i="2" s="1"/>
  <c r="L44" i="1"/>
  <c r="F44" i="3" s="1"/>
  <c r="M34" i="1"/>
  <c r="M31" i="1"/>
  <c r="M21" i="1"/>
  <c r="M35" i="1"/>
  <c r="M41" i="1"/>
  <c r="M33" i="1"/>
  <c r="M15" i="1"/>
  <c r="M13" i="1"/>
  <c r="M19" i="1"/>
  <c r="M29" i="1"/>
  <c r="M22" i="1"/>
  <c r="M8" i="1"/>
  <c r="C44" i="1"/>
  <c r="I15" i="1" l="1"/>
  <c r="I43" i="1"/>
  <c r="I10" i="1"/>
  <c r="I24" i="1"/>
  <c r="I23" i="1"/>
  <c r="I32" i="1"/>
  <c r="I30" i="1"/>
  <c r="I35" i="1"/>
  <c r="I41" i="1"/>
  <c r="I16" i="1"/>
  <c r="I22" i="1"/>
  <c r="I20" i="1"/>
  <c r="H44" i="1"/>
  <c r="D44" i="3" s="1"/>
  <c r="I31" i="1"/>
  <c r="I44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4" i="2"/>
  <c r="I42" i="1"/>
  <c r="I39" i="1"/>
  <c r="I18" i="1"/>
  <c r="B45" i="2"/>
  <c r="B44" i="2"/>
  <c r="D22" i="2"/>
  <c r="C22" i="3" s="1"/>
  <c r="F45" i="2"/>
  <c r="F44" i="2"/>
  <c r="H8" i="2"/>
  <c r="E8" i="3" s="1"/>
  <c r="M8" i="2"/>
  <c r="E41" i="1"/>
  <c r="E35" i="1"/>
  <c r="E29" i="1"/>
  <c r="E23" i="1"/>
  <c r="E19" i="1"/>
  <c r="E42" i="1"/>
  <c r="E36" i="1"/>
  <c r="E30" i="1"/>
  <c r="E24" i="1"/>
  <c r="E20" i="1"/>
  <c r="E43" i="1"/>
  <c r="E37" i="1"/>
  <c r="E31" i="1"/>
  <c r="E25" i="1"/>
  <c r="E21" i="1"/>
  <c r="E44" i="1"/>
  <c r="E38" i="1"/>
  <c r="E32" i="1"/>
  <c r="E26" i="1"/>
  <c r="D44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4" i="2"/>
  <c r="E16" i="1"/>
  <c r="E10" i="1"/>
  <c r="E11" i="1"/>
  <c r="E27" i="1"/>
  <c r="E22" i="1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L44" i="2"/>
  <c r="G44" i="3" s="1"/>
  <c r="M37" i="2"/>
  <c r="M33" i="2"/>
  <c r="M18" i="2"/>
  <c r="M15" i="2"/>
  <c r="M23" i="2"/>
  <c r="M39" i="2"/>
  <c r="M25" i="2"/>
  <c r="M22" i="2"/>
  <c r="I14" i="2" l="1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<sst xmlns="http://schemas.openxmlformats.org/spreadsheetml/2006/main" count="422" uniqueCount="227">
  <si>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</si>
  <si>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</si>
  <si>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</si>
  <si>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</si>
  <si>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</si>
  <si>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</si>
  <si>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</si>
  <si>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</si>
  <si>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</si>
  <si>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</si>
  <si>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</si>
  <si>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</si>
  <si>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</si>
  <si>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</si>
  <si>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</si>
  <si>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</si>
  <si>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</si>
  <si>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</si>
  <si>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</si>
  <si>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</si>
  <si>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</si>
  <si>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</si>
  <si>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</si>
  <si>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</si>
  <si>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</si>
  <si>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</si>
  <si>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</si>
  <si>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</si>
  <si>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</si>
  <si>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</si>
  <si>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</si>
  <si>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</si>
  <si>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</si>
  <si>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</si>
  <si>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</si>
  <si>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</si>
  <si>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</si>
  <si>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</si>
  <si>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</si>
  <si>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</si>
  <si>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</si>
  <si>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</si>
  <si>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</si>
  <si>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</si>
  <si>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</si>
  <si>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</si>
  <si>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</si>
  <si>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</si>
  <si>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</si>
  <si>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</si>
  <si>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</si>
  <si>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</si>
  <si>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</si>
  <si>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</si>
  <si>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</si>
  <si>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</si>
  <si>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</si>
  <si>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</si>
  <si>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</si>
  <si>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</si>
  <si>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</si>
  <si>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</si>
  <si>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</si>
  <si>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</si>
  <si>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</si>
  <si>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</si>
  <si>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</si>
  <si>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</si>
  <si>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</si>
  <si>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</si>
  <si>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</si>
  <si>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</si>
  <si>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</si>
  <si>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</si>
  <si>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</si>
  <si>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</si>
  <si>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</si>
  <si>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</si>
  <si>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</si>
  <si>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</si>
  <si>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</si>
  <si>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</si>
  <si>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</si>
  <si>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</si>
  <si>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</si>
  <si>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</si>
  <si>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</si>
  <si>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</si>
  <si>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</si>
  <si>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</si>
  <si>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</si>
  <si>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</si>
  <si>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</si>
  <si>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</si>
  <si>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</si>
  <si>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</si>
  <si>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</si>
  <si>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</si>
  <si>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</si>
  <si>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</si>
  <si>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</si>
  <si>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</si>
  <si>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</si>
  <si>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</si>
  <si>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</si>
  <si>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</si>
  <si>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</si>
  <si>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</si>
  <si>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</si>
  <si>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</si>
  <si>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</si>
  <si>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</si>
  <si>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</si>
  <si>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</si>
  <si>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</si>
  <si>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</si>
  <si>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</si>
  <si>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</si>
  <si>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</si>
  <si>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</si>
  <si>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</si>
  <si>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</si>
  <si>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1 - 31 ARALıK İHRACAT RAKAMLARI</t>
  </si>
  <si>
    <t xml:space="preserve">SEKTÖREL BAZDA İHRACAT RAKAMLARI -1.000 $ </t>
  </si>
  <si>
    <t>1 - 31 ARALıK</t>
  </si>
  <si>
    <t>1 OCAK  -  31 ARALıK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</si>
  <si>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</si>
  <si>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</si>
  <si>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</si>
  <si>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</si>
  <si>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</si>
  <si>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</si>
  <si>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</si>
  <si>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</si>
  <si>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</si>
  <si>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</si>
  <si>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</si>
  <si>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</si>
  <si>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</si>
  <si>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</si>
  <si>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</si>
  <si>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</si>
  <si>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</si>
  <si>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</si>
  <si>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</si>
  <si>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</si>
  <si>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</si>
  <si>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</si>
  <si>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</si>
  <si>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</si>
  <si>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</si>
  <si>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</si>
  <si>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</si>
  <si>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</si>
  <si>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</si>
  <si>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ARALıK</t>
  </si>
  <si>
    <t>2023  1 - 31 ARALıK</t>
  </si>
  <si>
    <t>CEBELİTARIK</t>
  </si>
  <si>
    <t>ABD KÜÇÜK OUT.ADL.</t>
  </si>
  <si>
    <t>BAHAMALAR</t>
  </si>
  <si>
    <t>ERİTRE</t>
  </si>
  <si>
    <t>COOK ADALARI</t>
  </si>
  <si>
    <t>NİKARAGUA</t>
  </si>
  <si>
    <t>NEPAL</t>
  </si>
  <si>
    <t>MAKAO</t>
  </si>
  <si>
    <t>KÜBA</t>
  </si>
  <si>
    <t>LAOS</t>
  </si>
  <si>
    <t>ALMANYA</t>
  </si>
  <si>
    <t>BİRLEŞİK KRALLIK</t>
  </si>
  <si>
    <t>IRAK</t>
  </si>
  <si>
    <t>ABD</t>
  </si>
  <si>
    <t>İTALYA</t>
  </si>
  <si>
    <t>FRANSA</t>
  </si>
  <si>
    <t>RUSYA FEDERASYONU</t>
  </si>
  <si>
    <t>HOLLANDA</t>
  </si>
  <si>
    <t>İSPANYA</t>
  </si>
  <si>
    <t>ROMANYA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</si>
  <si>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</si>
  <si>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</si>
  <si>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</si>
  <si>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</si>
  <si>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</si>
  <si>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</si>
  <si>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</si>
  <si>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</si>
  <si>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</si>
  <si>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MERSIN</t>
  </si>
  <si>
    <t>TUNCELI</t>
  </si>
  <si>
    <t>MUŞ</t>
  </si>
  <si>
    <t>KARS</t>
  </si>
  <si>
    <t>ÇORUM</t>
  </si>
  <si>
    <t>SIIRT</t>
  </si>
  <si>
    <t>AMASYA</t>
  </si>
  <si>
    <t>ARTVIN</t>
  </si>
  <si>
    <t>EDIRNE</t>
  </si>
  <si>
    <t>ORDU</t>
  </si>
  <si>
    <t>GÜMÜŞHANE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</si>
  <si>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</si>
  <si>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</si>
  <si>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</si>
  <si>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</si>
  <si>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</si>
  <si>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</si>
  <si>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</si>
  <si>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</si>
  <si>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</si>
  <si>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</si>
  <si>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</si>
  <si>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</si>
  <si>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</si>
  <si>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</si>
  <si>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BAE</t>
  </si>
  <si>
    <t>POLONYA</t>
  </si>
  <si>
    <t>İSRAİL</t>
  </si>
  <si>
    <t>BELÇİKA</t>
  </si>
  <si>
    <t>BULGARİSTAN</t>
  </si>
  <si>
    <t>ÇİN</t>
  </si>
  <si>
    <t>UKRAYNA</t>
  </si>
  <si>
    <t>MISIR</t>
  </si>
  <si>
    <t>FAS</t>
  </si>
  <si>
    <t>İRAN</t>
  </si>
  <si>
    <t>OCAK - ARALIK  (2023/2022)</t>
  </si>
  <si>
    <t>1 Aralık - 31 Aralık</t>
  </si>
  <si>
    <t>1 Ocak - 31 Aralık</t>
  </si>
  <si>
    <t>2023 İHRACAT RAKAMLARI - TL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</si>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</sst>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13084912.820630003</c:v>
                </c:pt>
                <c:pt idx="1">
                  <c:v>14949769.152829997</c:v>
                </c:pt>
                <c:pt idx="2">
                  <c:v>17127785.439339999</c:v>
                </c:pt>
                <c:pt idx="3">
                  <c:v>17696509.00499</c:v>
                </c:pt>
                <c:pt idx="4">
                  <c:v>14045065.861949999</c:v>
                </c:pt>
                <c:pt idx="5">
                  <c:v>17242348.723809998</c:v>
                </c:pt>
                <c:pt idx="6">
                  <c:v>13507728.330009999</c:v>
                </c:pt>
                <c:pt idx="7">
                  <c:v>15242653.113760002</c:v>
                </c:pt>
                <c:pt idx="8">
                  <c:v>16228532.15254</c:v>
                </c:pt>
                <c:pt idx="9">
                  <c:v>15003243.783199998</c:v>
                </c:pt>
                <c:pt idx="10">
                  <c:v>15436279.74664</c:v>
                </c:pt>
                <c:pt idx="11">
                  <c:v>16129423.486579997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13609113.072209999</c:v>
                </c:pt>
                <c:pt idx="1">
                  <c:v>13457418.637849998</c:v>
                </c:pt>
                <c:pt idx="2">
                  <c:v>17176145.350120001</c:v>
                </c:pt>
                <c:pt idx="3">
                  <c:v>13785695.028110001</c:v>
                </c:pt>
                <c:pt idx="4">
                  <c:v>15339641.980940003</c:v>
                </c:pt>
                <c:pt idx="5">
                  <c:v>14881117.97662</c:v>
                </c:pt>
                <c:pt idx="6">
                  <c:v>13998613.25632</c:v>
                </c:pt>
                <c:pt idx="7">
                  <c:v>15156613.534370001</c:v>
                </c:pt>
                <c:pt idx="8">
                  <c:v>15656526.162319999</c:v>
                </c:pt>
                <c:pt idx="9">
                  <c:v>15789232.432410002</c:v>
                </c:pt>
                <c:pt idx="10">
                  <c:v>16156859.742090002</c:v>
                </c:pt>
                <c:pt idx="11">
                  <c:v>15811645.717099998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149170.63036000001</c:v>
                </c:pt>
                <c:pt idx="3">
                  <c:v>109047.51317999999</c:v>
                </c:pt>
                <c:pt idx="4">
                  <c:v>119577.46162</c:v>
                </c:pt>
                <c:pt idx="5">
                  <c:v>111482.29392</c:v>
                </c:pt>
                <c:pt idx="6">
                  <c:v>101380.23450999999</c:v>
                </c:pt>
                <c:pt idx="7">
                  <c:v>115709.60778000001</c:v>
                </c:pt>
                <c:pt idx="8">
                  <c:v>135179.16704</c:v>
                </c:pt>
                <c:pt idx="9">
                  <c:v>184000.51639999999</c:v>
                </c:pt>
                <c:pt idx="10">
                  <c:v>181337.86262</c:v>
                </c:pt>
                <c:pt idx="11">
                  <c:v>169460.51194999999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137975.16302000001</c:v>
                </c:pt>
                <c:pt idx="4">
                  <c:v>94664.837509999998</c:v>
                </c:pt>
                <c:pt idx="5">
                  <c:v>119035.46713</c:v>
                </c:pt>
                <c:pt idx="6">
                  <c:v>74147.693660000004</c:v>
                </c:pt>
                <c:pt idx="7">
                  <c:v>105628.14188</c:v>
                </c:pt>
                <c:pt idx="8">
                  <c:v>146579.94868</c:v>
                </c:pt>
                <c:pt idx="9">
                  <c:v>176556.85975999999</c:v>
                </c:pt>
                <c:pt idx="10">
                  <c:v>167762.54707</c:v>
                </c:pt>
                <c:pt idx="11">
                  <c:v>145344.91847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142783.85787000001</c:v>
                </c:pt>
                <c:pt idx="5">
                  <c:v>118585.45311</c:v>
                </c:pt>
                <c:pt idx="6">
                  <c:v>125970.4972</c:v>
                </c:pt>
                <c:pt idx="7">
                  <c:v>91490.292180000004</c:v>
                </c:pt>
                <c:pt idx="8">
                  <c:v>151500.10962</c:v>
                </c:pt>
                <c:pt idx="9">
                  <c:v>204934.44190000001</c:v>
                </c:pt>
                <c:pt idx="10">
                  <c:v>214026.52400999999</c:v>
                </c:pt>
                <c:pt idx="11">
                  <c:v>239941.34637000001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124714.67929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90782.418600000005</c:v>
                </c:pt>
                <c:pt idx="8">
                  <c:v>135250.18925</c:v>
                </c:pt>
                <c:pt idx="9">
                  <c:v>177423.31140999999</c:v>
                </c:pt>
                <c:pt idx="10">
                  <c:v>223769.94023000001</c:v>
                </c:pt>
                <c:pt idx="11">
                  <c:v>202818.22594999999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71705.410749999995</c:v>
                </c:pt>
                <c:pt idx="7">
                  <c:v>42495.028660000004</c:v>
                </c:pt>
                <c:pt idx="8">
                  <c:v>53857.130770000003</c:v>
                </c:pt>
                <c:pt idx="9">
                  <c:v>41957.313269999999</c:v>
                </c:pt>
                <c:pt idx="10">
                  <c:v>47757.288260000001</c:v>
                </c:pt>
                <c:pt idx="11">
                  <c:v>54095.50477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80306.921660000007</c:v>
                </c:pt>
                <c:pt idx="9">
                  <c:v>75327.552849999993</c:v>
                </c:pt>
                <c:pt idx="10">
                  <c:v>68137.909379999997</c:v>
                </c:pt>
                <c:pt idx="11">
                  <c:v>67533.291320000004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75182.390639999998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7631.6759300000003</c:v>
                </c:pt>
                <c:pt idx="10">
                  <c:v>9334.0265299999992</c:v>
                </c:pt>
                <c:pt idx="11">
                  <c:v>11825.37796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306412.23316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289588.08308000001</c:v>
                </c:pt>
                <c:pt idx="6">
                  <c:v>299245.19647000002</c:v>
                </c:pt>
                <c:pt idx="7">
                  <c:v>293787.61972999998</c:v>
                </c:pt>
                <c:pt idx="8">
                  <c:v>294390.00935000001</c:v>
                </c:pt>
                <c:pt idx="9">
                  <c:v>291782.16110000003</c:v>
                </c:pt>
                <c:pt idx="10">
                  <c:v>307121.94293999998</c:v>
                </c:pt>
                <c:pt idx="11">
                  <c:v>306479.40573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369497.39085999998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351943.73171000002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623169.43310999998</c:v>
                </c:pt>
                <c:pt idx="1">
                  <c:v>575903.55605000001</c:v>
                </c:pt>
                <c:pt idx="2">
                  <c:v>758555.62401999999</c:v>
                </c:pt>
                <c:pt idx="3">
                  <c:v>626739.51395000005</c:v>
                </c:pt>
                <c:pt idx="4">
                  <c:v>729123.10991999996</c:v>
                </c:pt>
                <c:pt idx="5">
                  <c:v>664169.18478999997</c:v>
                </c:pt>
                <c:pt idx="6">
                  <c:v>607031.08485999994</c:v>
                </c:pt>
                <c:pt idx="7">
                  <c:v>677190.02080000006</c:v>
                </c:pt>
                <c:pt idx="8">
                  <c:v>679606.49609000003</c:v>
                </c:pt>
                <c:pt idx="9">
                  <c:v>676693.58316000004</c:v>
                </c:pt>
                <c:pt idx="10">
                  <c:v>689600.10080000001</c:v>
                </c:pt>
                <c:pt idx="11">
                  <c:v>676003.25240999996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622156.36588000006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612460.56715999998</c:v>
                </c:pt>
                <c:pt idx="5">
                  <c:v>799352.87908999994</c:v>
                </c:pt>
                <c:pt idx="6">
                  <c:v>605383.27394999994</c:v>
                </c:pt>
                <c:pt idx="7">
                  <c:v>730779.54717999999</c:v>
                </c:pt>
                <c:pt idx="8">
                  <c:v>759405.13135000004</c:v>
                </c:pt>
                <c:pt idx="9">
                  <c:v>702849.07897000003</c:v>
                </c:pt>
                <c:pt idx="10">
                  <c:v>762443.57660999999</c:v>
                </c:pt>
                <c:pt idx="11">
                  <c:v>755251.44472000003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816022.56250999996</c:v>
                </c:pt>
                <c:pt idx="1">
                  <c:v>714732.62335999997</c:v>
                </c:pt>
                <c:pt idx="2">
                  <c:v>900200.20782999997</c:v>
                </c:pt>
                <c:pt idx="3">
                  <c:v>756875.90376999998</c:v>
                </c:pt>
                <c:pt idx="4">
                  <c:v>847389.77859999996</c:v>
                </c:pt>
                <c:pt idx="5">
                  <c:v>770669.41995000001</c:v>
                </c:pt>
                <c:pt idx="6">
                  <c:v>694446.99632000003</c:v>
                </c:pt>
                <c:pt idx="7">
                  <c:v>781700.19834</c:v>
                </c:pt>
                <c:pt idx="8">
                  <c:v>870575.64353</c:v>
                </c:pt>
                <c:pt idx="9">
                  <c:v>839865.19822000002</c:v>
                </c:pt>
                <c:pt idx="10">
                  <c:v>801621.46386000002</c:v>
                </c:pt>
                <c:pt idx="11">
                  <c:v>764346.82013999997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814726.31256999995</c:v>
                </c:pt>
                <c:pt idx="1">
                  <c:v>879770.30166</c:v>
                </c:pt>
                <c:pt idx="2">
                  <c:v>950762.14211999997</c:v>
                </c:pt>
                <c:pt idx="3">
                  <c:v>992808.34317999997</c:v>
                </c:pt>
                <c:pt idx="4">
                  <c:v>766269.23577000003</c:v>
                </c:pt>
                <c:pt idx="5">
                  <c:v>980776.99295999995</c:v>
                </c:pt>
                <c:pt idx="6">
                  <c:v>726344.14720000001</c:v>
                </c:pt>
                <c:pt idx="7">
                  <c:v>834283.21418999997</c:v>
                </c:pt>
                <c:pt idx="8">
                  <c:v>933336.44995000004</c:v>
                </c:pt>
                <c:pt idx="9">
                  <c:v>831448.66772999999</c:v>
                </c:pt>
                <c:pt idx="10">
                  <c:v>842532.55041999999</c:v>
                </c:pt>
                <c:pt idx="11">
                  <c:v>797035.70111999998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177753.89418999999</c:v>
                </c:pt>
                <c:pt idx="1">
                  <c:v>171506.63599000001</c:v>
                </c:pt>
                <c:pt idx="2">
                  <c:v>219464.28085000001</c:v>
                </c:pt>
                <c:pt idx="3">
                  <c:v>145998.7916</c:v>
                </c:pt>
                <c:pt idx="4">
                  <c:v>149296.72229000001</c:v>
                </c:pt>
                <c:pt idx="5">
                  <c:v>160250.14183000001</c:v>
                </c:pt>
                <c:pt idx="6">
                  <c:v>134900.30908000001</c:v>
                </c:pt>
                <c:pt idx="7">
                  <c:v>167678.58846</c:v>
                </c:pt>
                <c:pt idx="8">
                  <c:v>159263.61773</c:v>
                </c:pt>
                <c:pt idx="9">
                  <c:v>134792.03492999999</c:v>
                </c:pt>
                <c:pt idx="10">
                  <c:v>124119.576</c:v>
                </c:pt>
                <c:pt idx="11">
                  <c:v>115970.3496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132687.614</c:v>
                </c:pt>
                <c:pt idx="1">
                  <c:v>177382.25305</c:v>
                </c:pt>
                <c:pt idx="2">
                  <c:v>191674.08778</c:v>
                </c:pt>
                <c:pt idx="3">
                  <c:v>186942.25571999999</c:v>
                </c:pt>
                <c:pt idx="4">
                  <c:v>116430.7378</c:v>
                </c:pt>
                <c:pt idx="5">
                  <c:v>171936.31805</c:v>
                </c:pt>
                <c:pt idx="6">
                  <c:v>155304.09828999999</c:v>
                </c:pt>
                <c:pt idx="7">
                  <c:v>190866.79866</c:v>
                </c:pt>
                <c:pt idx="8">
                  <c:v>209721.9314</c:v>
                </c:pt>
                <c:pt idx="9">
                  <c:v>168268.20879</c:v>
                </c:pt>
                <c:pt idx="10">
                  <c:v>173099.92561999999</c:v>
                </c:pt>
                <c:pt idx="11">
                  <c:v>181956.93289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209099.52807999999</c:v>
                </c:pt>
                <c:pt idx="1">
                  <c:v>131395.68210000001</c:v>
                </c:pt>
                <c:pt idx="2">
                  <c:v>262162.33821000002</c:v>
                </c:pt>
                <c:pt idx="3">
                  <c:v>216365.99752999999</c:v>
                </c:pt>
                <c:pt idx="4">
                  <c:v>233538.61155999999</c:v>
                </c:pt>
                <c:pt idx="5">
                  <c:v>225469.65090000001</c:v>
                </c:pt>
                <c:pt idx="6">
                  <c:v>187517.20712000001</c:v>
                </c:pt>
                <c:pt idx="7">
                  <c:v>233925.83191000001</c:v>
                </c:pt>
                <c:pt idx="8">
                  <c:v>256088.3015</c:v>
                </c:pt>
                <c:pt idx="9">
                  <c:v>274625.17395999999</c:v>
                </c:pt>
                <c:pt idx="10">
                  <c:v>266904.02846</c:v>
                </c:pt>
                <c:pt idx="11">
                  <c:v>255554.61407000001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259243.72829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256622.58987</c:v>
                </c:pt>
                <c:pt idx="10">
                  <c:v>256407.3983</c:v>
                </c:pt>
                <c:pt idx="11">
                  <c:v>260537.56518000001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537861.99407999997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515319.92612000002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462882.70361000003</c:v>
                </c:pt>
                <c:pt idx="7">
                  <c:v>495647.41979999997</c:v>
                </c:pt>
                <c:pt idx="8">
                  <c:v>487099.32006</c:v>
                </c:pt>
                <c:pt idx="9">
                  <c:v>498679.89013000001</c:v>
                </c:pt>
                <c:pt idx="10">
                  <c:v>482442.36713999999</c:v>
                </c:pt>
                <c:pt idx="11">
                  <c:v>508428.61018000002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2300585.4811100001</c:v>
                </c:pt>
                <c:pt idx="1">
                  <c:v>2263048.12732</c:v>
                </c:pt>
                <c:pt idx="2">
                  <c:v>2881732.8306800001</c:v>
                </c:pt>
                <c:pt idx="3">
                  <c:v>2383101.3563000001</c:v>
                </c:pt>
                <c:pt idx="4">
                  <c:v>2440354.6822100002</c:v>
                </c:pt>
                <c:pt idx="5">
                  <c:v>2385337.5381700001</c:v>
                </c:pt>
                <c:pt idx="6">
                  <c:v>2175524.78938</c:v>
                </c:pt>
                <c:pt idx="7">
                  <c:v>2665810.0650300002</c:v>
                </c:pt>
                <c:pt idx="8">
                  <c:v>2797409.08837</c:v>
                </c:pt>
                <c:pt idx="9">
                  <c:v>2691454.4096300001</c:v>
                </c:pt>
                <c:pt idx="10">
                  <c:v>2875302.23489</c:v>
                </c:pt>
                <c:pt idx="11">
                  <c:v>2712351.3125700001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2140677.3034700002</c:v>
                </c:pt>
                <c:pt idx="1">
                  <c:v>2431841.7614099998</c:v>
                </c:pt>
                <c:pt idx="2">
                  <c:v>3018845.3198899999</c:v>
                </c:pt>
                <c:pt idx="3">
                  <c:v>3329388.4591899998</c:v>
                </c:pt>
                <c:pt idx="4">
                  <c:v>2789048.4911799999</c:v>
                </c:pt>
                <c:pt idx="5">
                  <c:v>3166370.9374600002</c:v>
                </c:pt>
                <c:pt idx="6">
                  <c:v>2890074.0994099998</c:v>
                </c:pt>
                <c:pt idx="7">
                  <c:v>2914294.645</c:v>
                </c:pt>
                <c:pt idx="8">
                  <c:v>2929540.12641</c:v>
                </c:pt>
                <c:pt idx="9">
                  <c:v>2615027.33464</c:v>
                </c:pt>
                <c:pt idx="10">
                  <c:v>2572235.2702199998</c:v>
                </c:pt>
                <c:pt idx="11">
                  <c:v>2701956.1383500001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841196.85007000004</c:v>
                </c:pt>
                <c:pt idx="1">
                  <c:v>847880.97644999996</c:v>
                </c:pt>
                <c:pt idx="2">
                  <c:v>1050187.85259</c:v>
                </c:pt>
                <c:pt idx="3">
                  <c:v>882967.95181</c:v>
                </c:pt>
                <c:pt idx="4">
                  <c:v>922539.20559000003</c:v>
                </c:pt>
                <c:pt idx="5">
                  <c:v>976098.70534999995</c:v>
                </c:pt>
                <c:pt idx="6">
                  <c:v>831436.5183</c:v>
                </c:pt>
                <c:pt idx="7">
                  <c:v>972190.37855999998</c:v>
                </c:pt>
                <c:pt idx="8">
                  <c:v>1006637.5419599999</c:v>
                </c:pt>
                <c:pt idx="9">
                  <c:v>995989.49624999997</c:v>
                </c:pt>
                <c:pt idx="10">
                  <c:v>1017984.61216</c:v>
                </c:pt>
                <c:pt idx="11">
                  <c:v>992646.38621000003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710623.13197999995</c:v>
                </c:pt>
                <c:pt idx="1">
                  <c:v>812964.40657999995</c:v>
                </c:pt>
                <c:pt idx="2">
                  <c:v>908444.94969000004</c:v>
                </c:pt>
                <c:pt idx="3">
                  <c:v>905617.86228</c:v>
                </c:pt>
                <c:pt idx="4">
                  <c:v>719443.06295000005</c:v>
                </c:pt>
                <c:pt idx="5">
                  <c:v>903199.89557000005</c:v>
                </c:pt>
                <c:pt idx="6">
                  <c:v>720125.86938000005</c:v>
                </c:pt>
                <c:pt idx="7">
                  <c:v>847900.01862999995</c:v>
                </c:pt>
                <c:pt idx="8">
                  <c:v>946727.58713</c:v>
                </c:pt>
                <c:pt idx="9">
                  <c:v>851497.61315999995</c:v>
                </c:pt>
                <c:pt idx="10">
                  <c:v>1010023.23911</c:v>
                </c:pt>
                <c:pt idx="11">
                  <c:v>1024921.28833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2711996.1321999999</c:v>
                </c:pt>
                <c:pt idx="1">
                  <c:v>2610330.68297</c:v>
                </c:pt>
                <c:pt idx="2">
                  <c:v>3284639.7244500001</c:v>
                </c:pt>
                <c:pt idx="3">
                  <c:v>2690029.23006</c:v>
                </c:pt>
                <c:pt idx="4">
                  <c:v>3026163.64267</c:v>
                </c:pt>
                <c:pt idx="5">
                  <c:v>2986020.0856400002</c:v>
                </c:pt>
                <c:pt idx="6">
                  <c:v>2723195.6379999998</c:v>
                </c:pt>
                <c:pt idx="7">
                  <c:v>2725645.4395699999</c:v>
                </c:pt>
                <c:pt idx="8">
                  <c:v>2818712.8188800002</c:v>
                </c:pt>
                <c:pt idx="9">
                  <c:v>3080989.1738399998</c:v>
                </c:pt>
                <c:pt idx="10">
                  <c:v>3170232.7270499999</c:v>
                </c:pt>
                <c:pt idx="11">
                  <c:v>3176274.6838199999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2227429.80045</c:v>
                </c:pt>
                <c:pt idx="1">
                  <c:v>2537876.19153</c:v>
                </c:pt>
                <c:pt idx="2">
                  <c:v>2679350.7283000001</c:v>
                </c:pt>
                <c:pt idx="3">
                  <c:v>2742241.7187999999</c:v>
                </c:pt>
                <c:pt idx="4">
                  <c:v>2294857.86919</c:v>
                </c:pt>
                <c:pt idx="5">
                  <c:v>2768701.7192000002</c:v>
                </c:pt>
                <c:pt idx="6">
                  <c:v>2048166.6883400001</c:v>
                </c:pt>
                <c:pt idx="7">
                  <c:v>2264566.8483500001</c:v>
                </c:pt>
                <c:pt idx="8">
                  <c:v>2751296.43004</c:v>
                </c:pt>
                <c:pt idx="9">
                  <c:v>2647880.5144699998</c:v>
                </c:pt>
                <c:pt idx="10">
                  <c:v>2872035.9400300002</c:v>
                </c:pt>
                <c:pt idx="11">
                  <c:v>3141285.2233199999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1173646.8828799999</c:v>
                </c:pt>
                <c:pt idx="1">
                  <c:v>1303248.9447399999</c:v>
                </c:pt>
                <c:pt idx="2">
                  <c:v>1511701.59503</c:v>
                </c:pt>
                <c:pt idx="3">
                  <c:v>1216439.6616100001</c:v>
                </c:pt>
                <c:pt idx="4">
                  <c:v>1379798.9893799999</c:v>
                </c:pt>
                <c:pt idx="5">
                  <c:v>1337391.3232400001</c:v>
                </c:pt>
                <c:pt idx="6">
                  <c:v>1262503.8188499999</c:v>
                </c:pt>
                <c:pt idx="7">
                  <c:v>1399062.5295800001</c:v>
                </c:pt>
                <c:pt idx="8">
                  <c:v>1398572.24086</c:v>
                </c:pt>
                <c:pt idx="9">
                  <c:v>1415306.7765800001</c:v>
                </c:pt>
                <c:pt idx="10">
                  <c:v>1387329.7020700001</c:v>
                </c:pt>
                <c:pt idx="11">
                  <c:v>1442064.5986899999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980374.20111999998</c:v>
                </c:pt>
                <c:pt idx="1">
                  <c:v>1173474.2985799999</c:v>
                </c:pt>
                <c:pt idx="2">
                  <c:v>1365457.3721100001</c:v>
                </c:pt>
                <c:pt idx="3">
                  <c:v>1395609.22731</c:v>
                </c:pt>
                <c:pt idx="4">
                  <c:v>1064241.48202</c:v>
                </c:pt>
                <c:pt idx="5">
                  <c:v>1356579.68358</c:v>
                </c:pt>
                <c:pt idx="6">
                  <c:v>1024625.6609</c:v>
                </c:pt>
                <c:pt idx="7">
                  <c:v>1253638.01565</c:v>
                </c:pt>
                <c:pt idx="8">
                  <c:v>1334609.63558</c:v>
                </c:pt>
                <c:pt idx="9">
                  <c:v>1320585.2388500001</c:v>
                </c:pt>
                <c:pt idx="10">
                  <c:v>1423777.36757</c:v>
                </c:pt>
                <c:pt idx="11">
                  <c:v>1472989.6661400001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1623739.3616200001</c:v>
                </c:pt>
                <c:pt idx="1">
                  <c:v>1576681.90426</c:v>
                </c:pt>
                <c:pt idx="2">
                  <c:v>1989839.6920700001</c:v>
                </c:pt>
                <c:pt idx="3">
                  <c:v>1496695.5481499999</c:v>
                </c:pt>
                <c:pt idx="4">
                  <c:v>1647576.8537000001</c:v>
                </c:pt>
                <c:pt idx="5">
                  <c:v>1651357.9753399999</c:v>
                </c:pt>
                <c:pt idx="6">
                  <c:v>1550041.9419199999</c:v>
                </c:pt>
                <c:pt idx="7">
                  <c:v>1668845.7113699999</c:v>
                </c:pt>
                <c:pt idx="8">
                  <c:v>1670449.5608699999</c:v>
                </c:pt>
                <c:pt idx="9">
                  <c:v>1493652.7324300001</c:v>
                </c:pt>
                <c:pt idx="10">
                  <c:v>1430114.18928</c:v>
                </c:pt>
                <c:pt idx="11">
                  <c:v>1454726.7940199999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1591558.0122100001</c:v>
                </c:pt>
                <c:pt idx="1">
                  <c:v>1840227.1335499999</c:v>
                </c:pt>
                <c:pt idx="2">
                  <c:v>2014016.5267</c:v>
                </c:pt>
                <c:pt idx="3">
                  <c:v>2035670.0064399999</c:v>
                </c:pt>
                <c:pt idx="4">
                  <c:v>1335833.5803100001</c:v>
                </c:pt>
                <c:pt idx="5">
                  <c:v>1965643.8595400001</c:v>
                </c:pt>
                <c:pt idx="6">
                  <c:v>1617482.3100099999</c:v>
                </c:pt>
                <c:pt idx="7">
                  <c:v>1836844.13962</c:v>
                </c:pt>
                <c:pt idx="8">
                  <c:v>1919975.1106799999</c:v>
                </c:pt>
                <c:pt idx="9">
                  <c:v>1701714.9441500001</c:v>
                </c:pt>
                <c:pt idx="10">
                  <c:v>1630644.62347</c:v>
                </c:pt>
                <c:pt idx="11">
                  <c:v>1703955.4150100001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1050062.7729</c:v>
                </c:pt>
                <c:pt idx="1">
                  <c:v>1000956.8120499999</c:v>
                </c:pt>
                <c:pt idx="2">
                  <c:v>1224195.9008200001</c:v>
                </c:pt>
                <c:pt idx="3">
                  <c:v>997221.03836999997</c:v>
                </c:pt>
                <c:pt idx="4">
                  <c:v>1143067.4909399999</c:v>
                </c:pt>
                <c:pt idx="5">
                  <c:v>1088852.4612</c:v>
                </c:pt>
                <c:pt idx="6">
                  <c:v>987879.02543000004</c:v>
                </c:pt>
                <c:pt idx="7">
                  <c:v>1064965.1979100001</c:v>
                </c:pt>
                <c:pt idx="8">
                  <c:v>1016302.60522</c:v>
                </c:pt>
                <c:pt idx="9">
                  <c:v>971151.22869000002</c:v>
                </c:pt>
                <c:pt idx="10">
                  <c:v>975732.96732000005</c:v>
                </c:pt>
                <c:pt idx="11">
                  <c:v>955374.277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1119845.1189300001</c:v>
                </c:pt>
                <c:pt idx="1">
                  <c:v>1241104.3258199999</c:v>
                </c:pt>
                <c:pt idx="2">
                  <c:v>1443490.54956</c:v>
                </c:pt>
                <c:pt idx="3">
                  <c:v>1496963.6429900001</c:v>
                </c:pt>
                <c:pt idx="4">
                  <c:v>1165756.3446899999</c:v>
                </c:pt>
                <c:pt idx="5">
                  <c:v>1343438.3547799999</c:v>
                </c:pt>
                <c:pt idx="6">
                  <c:v>978534.42003000004</c:v>
                </c:pt>
                <c:pt idx="7">
                  <c:v>1131631.1985200001</c:v>
                </c:pt>
                <c:pt idx="8">
                  <c:v>1187644.25244</c:v>
                </c:pt>
                <c:pt idx="9">
                  <c:v>1048139.25584</c:v>
                </c:pt>
                <c:pt idx="10">
                  <c:v>1127724.56843</c:v>
                </c:pt>
                <c:pt idx="11">
                  <c:v>1095772.14518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360462.28898999997</c:v>
                </c:pt>
                <c:pt idx="1">
                  <c:v>354125.73582</c:v>
                </c:pt>
                <c:pt idx="2">
                  <c:v>438196.80982999998</c:v>
                </c:pt>
                <c:pt idx="3">
                  <c:v>373566.96041</c:v>
                </c:pt>
                <c:pt idx="4">
                  <c:v>450033.32088000001</c:v>
                </c:pt>
                <c:pt idx="5">
                  <c:v>412001.04162999999</c:v>
                </c:pt>
                <c:pt idx="6">
                  <c:v>371785.79664999997</c:v>
                </c:pt>
                <c:pt idx="7">
                  <c:v>395262.42658000003</c:v>
                </c:pt>
                <c:pt idx="8">
                  <c:v>382864.37287000002</c:v>
                </c:pt>
                <c:pt idx="9">
                  <c:v>364247.70872</c:v>
                </c:pt>
                <c:pt idx="10">
                  <c:v>345804.68517999997</c:v>
                </c:pt>
                <c:pt idx="11">
                  <c:v>353025.41145999997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353650.17375000002</c:v>
                </c:pt>
                <c:pt idx="1">
                  <c:v>428002.80291000003</c:v>
                </c:pt>
                <c:pt idx="2">
                  <c:v>512983.46048000001</c:v>
                </c:pt>
                <c:pt idx="3">
                  <c:v>565756.64697</c:v>
                </c:pt>
                <c:pt idx="4">
                  <c:v>444256.3174</c:v>
                </c:pt>
                <c:pt idx="5">
                  <c:v>522785.36475000001</c:v>
                </c:pt>
                <c:pt idx="6">
                  <c:v>416802.23943000002</c:v>
                </c:pt>
                <c:pt idx="7">
                  <c:v>473859.94527999999</c:v>
                </c:pt>
                <c:pt idx="8">
                  <c:v>458797.09993999999</c:v>
                </c:pt>
                <c:pt idx="9">
                  <c:v>413607.05082</c:v>
                </c:pt>
                <c:pt idx="10">
                  <c:v>416752.15425999998</c:v>
                </c:pt>
                <c:pt idx="11">
                  <c:v>439727.12341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525446.51521999994</c:v>
                </c:pt>
                <c:pt idx="2">
                  <c:v>737508.56022999994</c:v>
                </c:pt>
                <c:pt idx="3">
                  <c:v>477350.15331000002</c:v>
                </c:pt>
                <c:pt idx="4">
                  <c:v>459139.96552999999</c:v>
                </c:pt>
                <c:pt idx="5">
                  <c:v>438773.85038999998</c:v>
                </c:pt>
                <c:pt idx="6">
                  <c:v>496892.45447</c:v>
                </c:pt>
                <c:pt idx="7">
                  <c:v>461418.68838000001</c:v>
                </c:pt>
                <c:pt idx="8">
                  <c:v>692706.08218999999</c:v>
                </c:pt>
                <c:pt idx="9">
                  <c:v>994343.91090999998</c:v>
                </c:pt>
                <c:pt idx="10">
                  <c:v>1249330.0782900001</c:v>
                </c:pt>
                <c:pt idx="11">
                  <c:v>693498.31755000004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358702.97214999999</c:v>
                </c:pt>
                <c:pt idx="1">
                  <c:v>490368.09152999998</c:v>
                </c:pt>
                <c:pt idx="2">
                  <c:v>434421.48194000003</c:v>
                </c:pt>
                <c:pt idx="3">
                  <c:v>528467.88006999996</c:v>
                </c:pt>
                <c:pt idx="4">
                  <c:v>352195.34039999999</c:v>
                </c:pt>
                <c:pt idx="5">
                  <c:v>532181.44374000002</c:v>
                </c:pt>
                <c:pt idx="6">
                  <c:v>370694.84694999998</c:v>
                </c:pt>
                <c:pt idx="7">
                  <c:v>500628.32678</c:v>
                </c:pt>
                <c:pt idx="8">
                  <c:v>602816.76728999999</c:v>
                </c:pt>
                <c:pt idx="9">
                  <c:v>534980.29251000006</c:v>
                </c:pt>
                <c:pt idx="10">
                  <c:v>604023.04359999998</c:v>
                </c:pt>
                <c:pt idx="11">
                  <c:v>547013.78835000005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1105699.5939499999</c:v>
                </c:pt>
                <c:pt idx="1">
                  <c:v>1056070.5457599999</c:v>
                </c:pt>
                <c:pt idx="2">
                  <c:v>1388525.64216</c:v>
                </c:pt>
                <c:pt idx="3">
                  <c:v>1063458.91233</c:v>
                </c:pt>
                <c:pt idx="4">
                  <c:v>1249314.5434600001</c:v>
                </c:pt>
                <c:pt idx="5">
                  <c:v>1314445.2355800001</c:v>
                </c:pt>
                <c:pt idx="6">
                  <c:v>1153712.71105</c:v>
                </c:pt>
                <c:pt idx="7">
                  <c:v>1338987.66588</c:v>
                </c:pt>
                <c:pt idx="8">
                  <c:v>1372340.36363</c:v>
                </c:pt>
                <c:pt idx="9">
                  <c:v>1315166.54752</c:v>
                </c:pt>
                <c:pt idx="10">
                  <c:v>1164884.4232000001</c:v>
                </c:pt>
                <c:pt idx="11">
                  <c:v>1355230.0451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1623907.8937899999</c:v>
                </c:pt>
                <c:pt idx="1">
                  <c:v>1746698.6198</c:v>
                </c:pt>
                <c:pt idx="2">
                  <c:v>2254350.3941299999</c:v>
                </c:pt>
                <c:pt idx="3">
                  <c:v>2016288.0705599999</c:v>
                </c:pt>
                <c:pt idx="4">
                  <c:v>1903111.08714</c:v>
                </c:pt>
                <c:pt idx="5">
                  <c:v>2283458.2668699999</c:v>
                </c:pt>
                <c:pt idx="6">
                  <c:v>1596973.6671500001</c:v>
                </c:pt>
                <c:pt idx="7">
                  <c:v>1804223.83433</c:v>
                </c:pt>
                <c:pt idx="8">
                  <c:v>1754835.0504300001</c:v>
                </c:pt>
                <c:pt idx="9">
                  <c:v>1376189.62421</c:v>
                </c:pt>
                <c:pt idx="10">
                  <c:v>1337667.34567</c:v>
                </c:pt>
                <c:pt idx="11">
                  <c:v>1327665.9178899999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441306.82462999999</c:v>
                </c:pt>
                <c:pt idx="1">
                  <c:v>397254.84522000002</c:v>
                </c:pt>
                <c:pt idx="2">
                  <c:v>478851.44981999998</c:v>
                </c:pt>
                <c:pt idx="3">
                  <c:v>467165.44588999997</c:v>
                </c:pt>
                <c:pt idx="4">
                  <c:v>546205.85152999999</c:v>
                </c:pt>
                <c:pt idx="5">
                  <c:v>482339.12163000001</c:v>
                </c:pt>
                <c:pt idx="6">
                  <c:v>462882.70361000003</c:v>
                </c:pt>
                <c:pt idx="7">
                  <c:v>495647.41979999997</c:v>
                </c:pt>
                <c:pt idx="8">
                  <c:v>487099.32006</c:v>
                </c:pt>
                <c:pt idx="9">
                  <c:v>498679.89013000001</c:v>
                </c:pt>
                <c:pt idx="10">
                  <c:v>482442.36713999999</c:v>
                </c:pt>
                <c:pt idx="11">
                  <c:v>508428.61018000002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487987.18544999999</c:v>
                </c:pt>
                <c:pt idx="7">
                  <c:v>593089.54356999998</c:v>
                </c:pt>
                <c:pt idx="8">
                  <c:v>537861.99407999997</c:v>
                </c:pt>
                <c:pt idx="9">
                  <c:v>462008.54527</c:v>
                </c:pt>
                <c:pt idx="10">
                  <c:v>503422.24767000001</c:v>
                </c:pt>
                <c:pt idx="11">
                  <c:v>515319.92612000002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'2002_2020_AYLIK_IHR'!$C$83:$N$83</c:f>
              <c:numCache>
                <c:formatCode>#,##0</c:formatCode>
                <c:ptCount val="12"/>
                <c:pt idx="0">
                  <c:v>19324344.316</c:v>
                </c:pt>
                <c:pt idx="1">
                  <c:v>18570293.258000001</c:v>
                </c:pt>
                <c:pt idx="2">
                  <c:v>23561564.760000002</c:v>
                </c:pt>
                <c:pt idx="3">
                  <c:v>19256618.859999999</c:v>
                </c:pt>
                <c:pt idx="4">
                  <c:v>21633834.050999999</c:v>
                </c:pt>
                <c:pt idx="5">
                  <c:v>20836974.291000001</c:v>
                </c:pt>
                <c:pt idx="6">
                  <c:v>19795531.607000001</c:v>
                </c:pt>
                <c:pt idx="7">
                  <c:v>21578961.686000001</c:v>
                </c:pt>
                <c:pt idx="8">
                  <c:v>22441682.443999998</c:v>
                </c:pt>
                <c:pt idx="9">
                  <c:v>22811866.118999999</c:v>
                </c:pt>
                <c:pt idx="10">
                  <c:v>22998694.166000001</c:v>
                </c:pt>
                <c:pt idx="11">
                  <c:v>22998556.443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185363.21223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259258.75424000001</c:v>
                </c:pt>
                <c:pt idx="11">
                  <c:v>223264.79871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417259.74021999998</c:v>
                </c:pt>
                <c:pt idx="4">
                  <c:v>549934.81740000006</c:v>
                </c:pt>
                <c:pt idx="5">
                  <c:v>332637.27938999998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430282.38802000001</c:v>
                </c:pt>
                <c:pt idx="9">
                  <c:v>509992.53152000002</c:v>
                </c:pt>
                <c:pt idx="10">
                  <c:v>481780.40470999997</c:v>
                </c:pt>
                <c:pt idx="11">
                  <c:v>719105.49295999995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464523.28284</c:v>
                </c:pt>
                <c:pt idx="10">
                  <c:v>503256.20325999998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525223.39653999999</c:v>
                </c:pt>
                <c:pt idx="1">
                  <c:v>565894.76786000002</c:v>
                </c:pt>
                <c:pt idx="2">
                  <c:v>673506.59846999997</c:v>
                </c:pt>
                <c:pt idx="3">
                  <c:v>560376.08950999996</c:v>
                </c:pt>
                <c:pt idx="4">
                  <c:v>637683.88526999997</c:v>
                </c:pt>
                <c:pt idx="5">
                  <c:v>616450.05578000005</c:v>
                </c:pt>
                <c:pt idx="6">
                  <c:v>569026.98296000005</c:v>
                </c:pt>
                <c:pt idx="7">
                  <c:v>601009.55241</c:v>
                </c:pt>
                <c:pt idx="8">
                  <c:v>604999.34791999997</c:v>
                </c:pt>
                <c:pt idx="9">
                  <c:v>610691.69053999998</c:v>
                </c:pt>
                <c:pt idx="10">
                  <c:v>606459.89538</c:v>
                </c:pt>
                <c:pt idx="11">
                  <c:v>598211.81519999995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457900.04622000002</c:v>
                </c:pt>
                <c:pt idx="1">
                  <c:v>536898.83403999999</c:v>
                </c:pt>
                <c:pt idx="2">
                  <c:v>616156.92067000002</c:v>
                </c:pt>
                <c:pt idx="3">
                  <c:v>634958.22169999999</c:v>
                </c:pt>
                <c:pt idx="4">
                  <c:v>494690.45110000001</c:v>
                </c:pt>
                <c:pt idx="5">
                  <c:v>619959.08288</c:v>
                </c:pt>
                <c:pt idx="6">
                  <c:v>458391.49213999999</c:v>
                </c:pt>
                <c:pt idx="7">
                  <c:v>544484.21947999997</c:v>
                </c:pt>
                <c:pt idx="8">
                  <c:v>576728.47770000005</c:v>
                </c:pt>
                <c:pt idx="9">
                  <c:v>551112.19467</c:v>
                </c:pt>
                <c:pt idx="10">
                  <c:v>598845.03720999998</c:v>
                </c:pt>
                <c:pt idx="11">
                  <c:v>586343.28162999998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2742201.2098900001</c:v>
                </c:pt>
                <c:pt idx="2">
                  <c:v>2963191.9598599998</c:v>
                </c:pt>
                <c:pt idx="3">
                  <c:v>2748370.5377000002</c:v>
                </c:pt>
                <c:pt idx="4">
                  <c:v>2407876.9605899998</c:v>
                </c:pt>
                <c:pt idx="5">
                  <c:v>2983668.0145700001</c:v>
                </c:pt>
                <c:pt idx="6">
                  <c:v>2311169.9273099997</c:v>
                </c:pt>
                <c:pt idx="7">
                  <c:v>2758878.6420900002</c:v>
                </c:pt>
                <c:pt idx="8">
                  <c:v>2981816.99663</c:v>
                </c:pt>
                <c:pt idx="9">
                  <c:v>3023908.7006300003</c:v>
                </c:pt>
                <c:pt idx="10">
                  <c:v>3316958.1873199996</c:v>
                </c:pt>
                <c:pt idx="11">
                  <c:v>3425181.1811299999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2859016.8610499995</c:v>
                </c:pt>
                <c:pt idx="1">
                  <c:v>2543645.4692700002</c:v>
                </c:pt>
                <c:pt idx="2">
                  <c:v>3180809.0529099996</c:v>
                </c:pt>
                <c:pt idx="3">
                  <c:v>2551910.1423300002</c:v>
                </c:pt>
                <c:pt idx="4">
                  <c:v>2885326.1295799995</c:v>
                </c:pt>
                <c:pt idx="5">
                  <c:v>2566801.5685000001</c:v>
                </c:pt>
                <c:pt idx="6">
                  <c:v>2784743.1764799999</c:v>
                </c:pt>
                <c:pt idx="7">
                  <c:v>2804342.7643300002</c:v>
                </c:pt>
                <c:pt idx="8">
                  <c:v>3031468.5095700002</c:v>
                </c:pt>
                <c:pt idx="9">
                  <c:v>3226989.96337</c:v>
                </c:pt>
                <c:pt idx="10">
                  <c:v>3327026.6711400002</c:v>
                </c:pt>
                <c:pt idx="11">
                  <c:v>3402172.8243700005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'2002_2020_AYLIK_IHR'!$C$83:$N$83</c:f>
              <c:numCache>
                <c:formatCode>#,##0</c:formatCode>
                <c:ptCount val="12"/>
                <c:pt idx="0">
                  <c:v>19324344.316</c:v>
                </c:pt>
                <c:pt idx="1">
                  <c:v>18570293.258000001</c:v>
                </c:pt>
                <c:pt idx="2">
                  <c:v>23561564.760000002</c:v>
                </c:pt>
                <c:pt idx="3">
                  <c:v>19256618.859999999</c:v>
                </c:pt>
                <c:pt idx="4">
                  <c:v>21633834.050999999</c:v>
                </c:pt>
                <c:pt idx="5">
                  <c:v>20836974.291000001</c:v>
                </c:pt>
                <c:pt idx="6">
                  <c:v>19795531.607000001</c:v>
                </c:pt>
                <c:pt idx="7">
                  <c:v>21578961.686000001</c:v>
                </c:pt>
                <c:pt idx="8">
                  <c:v>22441682.443999998</c:v>
                </c:pt>
                <c:pt idx="9">
                  <c:v>22811866.118999999</c:v>
                </c:pt>
                <c:pt idx="10">
                  <c:v>22998694.166000001</c:v>
                </c:pt>
                <c:pt idx="11">
                  <c:v>22998556.443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255808922.00099999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981698.03743999999</c:v>
                </c:pt>
                <c:pt idx="1">
                  <c:v>822151.67434999999</c:v>
                </c:pt>
                <c:pt idx="2">
                  <c:v>1114317.13212</c:v>
                </c:pt>
                <c:pt idx="3">
                  <c:v>857032.33392999996</c:v>
                </c:pt>
                <c:pt idx="4">
                  <c:v>937003.94617000001</c:v>
                </c:pt>
                <c:pt idx="5">
                  <c:v>771977.67203999998</c:v>
                </c:pt>
                <c:pt idx="6">
                  <c:v>1097617.65292</c:v>
                </c:pt>
                <c:pt idx="7">
                  <c:v>1113157.13262</c:v>
                </c:pt>
                <c:pt idx="8">
                  <c:v>1167207.1610600001</c:v>
                </c:pt>
                <c:pt idx="9">
                  <c:v>1192003.90442</c:v>
                </c:pt>
                <c:pt idx="10">
                  <c:v>1183537.6115000001</c:v>
                </c:pt>
                <c:pt idx="11">
                  <c:v>1140967.8502799999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938089.45241999999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994387.13366000005</c:v>
                </c:pt>
                <c:pt idx="6">
                  <c:v>825888.83288</c:v>
                </c:pt>
                <c:pt idx="7">
                  <c:v>992365.79200999998</c:v>
                </c:pt>
                <c:pt idx="8">
                  <c:v>1008996.6328500001</c:v>
                </c:pt>
                <c:pt idx="9">
                  <c:v>1039700.78813</c:v>
                </c:pt>
                <c:pt idx="10">
                  <c:v>1072880.19361</c:v>
                </c:pt>
                <c:pt idx="11">
                  <c:v>1122200.5348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308025.51497000002</c:v>
                </c:pt>
                <c:pt idx="2">
                  <c:v>306941.33895</c:v>
                </c:pt>
                <c:pt idx="3">
                  <c:v>234938.64133000001</c:v>
                </c:pt>
                <c:pt idx="4">
                  <c:v>248942.20541</c:v>
                </c:pt>
                <c:pt idx="5">
                  <c:v>272479.31365000003</c:v>
                </c:pt>
                <c:pt idx="6">
                  <c:v>197102.69247000001</c:v>
                </c:pt>
                <c:pt idx="7">
                  <c:v>157614.44893000001</c:v>
                </c:pt>
                <c:pt idx="8">
                  <c:v>244236.41909000001</c:v>
                </c:pt>
                <c:pt idx="9">
                  <c:v>313711.49754999997</c:v>
                </c:pt>
                <c:pt idx="10">
                  <c:v>395990.42864</c:v>
                </c:pt>
                <c:pt idx="11">
                  <c:v>488154.64522000001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178508.83384000001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414730.32455999998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208485.47463000001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169846.2512</c:v>
                </c:pt>
                <c:pt idx="6">
                  <c:v>185604.18952000001</c:v>
                </c:pt>
                <c:pt idx="7">
                  <c:v>222177.36351</c:v>
                </c:pt>
                <c:pt idx="8">
                  <c:v>218653.61679</c:v>
                </c:pt>
                <c:pt idx="9">
                  <c:v>238947.31679000001</c:v>
                </c:pt>
                <c:pt idx="10">
                  <c:v>230182.97646000001</c:v>
                </c:pt>
                <c:pt idx="11">
                  <c:v>247711.63836000001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229732.79753000001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261484.11749999999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3" sqref="K3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9" t="s">
        <v>122</v>
      </c>
      <c r="C1" s="149"/>
      <c r="D1" s="149"/>
      <c r="E1" s="149"/>
      <c r="F1" s="149"/>
      <c r="G1" s="149"/>
      <c r="H1" s="149"/>
      <c r="I1" s="149"/>
      <c r="J1" s="149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6" t="s">
        <v>123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7.399999999999999" x14ac:dyDescent="0.25">
      <c r="A6" s="3"/>
      <c r="B6" s="145" t="s">
        <v>124</v>
      </c>
      <c r="C6" s="145"/>
      <c r="D6" s="145"/>
      <c r="E6" s="145"/>
      <c r="F6" s="145" t="s">
        <v>125</v>
      </c>
      <c r="G6" s="145"/>
      <c r="H6" s="145"/>
      <c r="I6" s="145"/>
      <c r="J6" s="145" t="s">
        <v>104</v>
      </c>
      <c r="K6" s="145"/>
      <c r="L6" s="145"/>
      <c r="M6" s="145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117</v>
      </c>
      <c r="E7" s="7" t="s">
        <v>118</v>
      </c>
      <c r="F7" s="5">
        <v>2022</v>
      </c>
      <c r="G7" s="6">
        <v>2023</v>
      </c>
      <c r="H7" s="7" t="s">
        <v>117</v>
      </c>
      <c r="I7" s="7" t="s">
        <v>118</v>
      </c>
      <c r="J7" s="5" t="s">
        <v>126</v>
      </c>
      <c r="K7" s="5" t="s">
        <v>127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3425181.1811299999</v>
      </c>
      <c r="C8" s="8">
        <f>C9+C18+C20</f>
        <v>3402172.8243700005</v>
      </c>
      <c r="D8" s="10">
        <f t="shared" ref="D8:D46" si="0">(C8-B8)/B8*100</f>
        <v>-0.67174130486168138</v>
      </c>
      <c r="E8" s="10">
        <f>C8/C$44*100</f>
        <v>17.250431952351679</v>
      </c>
      <c r="F8" s="8">
        <f>F9+F18+F20</f>
        <v>34212779.697419994</v>
      </c>
      <c r="G8" s="8">
        <f>G9+G18+G20</f>
        <v>35164253.1329</v>
      </c>
      <c r="H8" s="10">
        <f t="shared" ref="H8:H46" si="1">(G8-F8)/F8*100</f>
        <v>2.7810468599596341</v>
      </c>
      <c r="I8" s="10">
        <f t="shared" ref="I8:I44" si="2">G8/G$44*100</f>
        <v>15.8589572982207</v>
      </c>
      <c r="J8" s="8">
        <f>J9+J18+J20</f>
        <v>34212779.697419994</v>
      </c>
      <c r="K8" s="8">
        <f>K9+K18+K20</f>
        <v>35164253.1329</v>
      </c>
      <c r="L8" s="10">
        <f t="shared" ref="L8:L46" si="3">(K8-J8)/J8*100</f>
        <v>2.7810468599596341</v>
      </c>
      <c r="M8" s="10">
        <f t="shared" ref="M8:M44" si="4">K8/K$44*100</f>
        <v>15.8589572982207</v>
      </c>
    </row>
    <row r="9" spans="1:13" ht="15.6" x14ac:dyDescent="0.3">
      <c r="A9" s="9" t="s">
        <v>3</v>
      </c>
      <c r="B9" s="8">
        <f>B10+B11+B12+B13+B14+B15+B16+B17</f>
        <v>2317986.0046999999</v>
      </c>
      <c r="C9" s="8">
        <f>C10+C11+C12+C13+C14+C15+C16+C17</f>
        <v>2419690.1662300001</v>
      </c>
      <c r="D9" s="10">
        <f t="shared" si="0"/>
        <v>4.387608955523568</v>
      </c>
      <c r="E9" s="10">
        <f t="shared" ref="E9:E44" si="5">C9/C$44*100</f>
        <v>12.268836038937705</v>
      </c>
      <c r="F9" s="8">
        <f>F10+F11+F12+F13+F14+F15+F16+F17</f>
        <v>21714164.505219996</v>
      </c>
      <c r="G9" s="8">
        <f>G10+G11+G12+G13+G14+G15+G16+G17</f>
        <v>23693610.726199999</v>
      </c>
      <c r="H9" s="10">
        <f t="shared" si="1"/>
        <v>9.115921639555383</v>
      </c>
      <c r="I9" s="10">
        <f t="shared" si="2"/>
        <v>10.685736999086409</v>
      </c>
      <c r="J9" s="8">
        <f>J10+J11+J12+J13+J14+J15+J16+J17</f>
        <v>21714164.505219996</v>
      </c>
      <c r="K9" s="8">
        <f>K10+K11+K12+K13+K14+K15+K16+K17</f>
        <v>23693610.726199999</v>
      </c>
      <c r="L9" s="10">
        <f t="shared" si="3"/>
        <v>9.115921639555383</v>
      </c>
      <c r="M9" s="10">
        <f t="shared" si="4"/>
        <v>10.685736999086409</v>
      </c>
    </row>
    <row r="10" spans="1:13" ht="13.8" x14ac:dyDescent="0.25">
      <c r="A10" s="11" t="s">
        <v>128</v>
      </c>
      <c r="B10" s="12">
        <v>1122200.5348</v>
      </c>
      <c r="C10" s="12">
        <v>1140967.8502799999</v>
      </c>
      <c r="D10" s="13">
        <f t="shared" si="0"/>
        <v>1.6723673619835344</v>
      </c>
      <c r="E10" s="13">
        <f t="shared" si="5"/>
        <v>5.7851817873834133</v>
      </c>
      <c r="F10" s="12">
        <v>11460717.73879</v>
      </c>
      <c r="G10" s="12">
        <v>12378672.10885</v>
      </c>
      <c r="H10" s="13">
        <f t="shared" si="1"/>
        <v>8.0095713984220005</v>
      </c>
      <c r="I10" s="13">
        <f t="shared" si="2"/>
        <v>5.5827385737721142</v>
      </c>
      <c r="J10" s="12">
        <v>11460717.73879</v>
      </c>
      <c r="K10" s="12">
        <v>12378672.10885</v>
      </c>
      <c r="L10" s="13">
        <f t="shared" si="3"/>
        <v>8.0095713984220005</v>
      </c>
      <c r="M10" s="13">
        <f t="shared" si="4"/>
        <v>5.5827385737721142</v>
      </c>
    </row>
    <row r="11" spans="1:13" ht="13.8" x14ac:dyDescent="0.25">
      <c r="A11" s="11" t="s">
        <v>129</v>
      </c>
      <c r="B11" s="12">
        <v>414730.32455999998</v>
      </c>
      <c r="C11" s="12">
        <v>488154.64522000001</v>
      </c>
      <c r="D11" s="13">
        <f t="shared" si="0"/>
        <v>17.704111879906087</v>
      </c>
      <c r="E11" s="13">
        <f t="shared" si="5"/>
        <v>2.4751471851378763</v>
      </c>
      <c r="F11" s="12">
        <v>2951956.0153700002</v>
      </c>
      <c r="G11" s="12">
        <v>3492313.608</v>
      </c>
      <c r="H11" s="13">
        <f t="shared" si="1"/>
        <v>18.305069242783791</v>
      </c>
      <c r="I11" s="13">
        <f t="shared" si="2"/>
        <v>1.5750214336117625</v>
      </c>
      <c r="J11" s="12">
        <v>2951956.0153700002</v>
      </c>
      <c r="K11" s="12">
        <v>3492313.608</v>
      </c>
      <c r="L11" s="13">
        <f t="shared" si="3"/>
        <v>18.305069242783791</v>
      </c>
      <c r="M11" s="13">
        <f t="shared" si="4"/>
        <v>1.5750214336117625</v>
      </c>
    </row>
    <row r="12" spans="1:13" ht="13.8" x14ac:dyDescent="0.25">
      <c r="A12" s="11" t="s">
        <v>130</v>
      </c>
      <c r="B12" s="12">
        <v>237137.17118999999</v>
      </c>
      <c r="C12" s="12">
        <v>247711.63836000001</v>
      </c>
      <c r="D12" s="13">
        <f t="shared" si="0"/>
        <v>4.4592195803531371</v>
      </c>
      <c r="E12" s="13">
        <f t="shared" si="5"/>
        <v>1.2560010857549566</v>
      </c>
      <c r="F12" s="12">
        <v>2524529.7930600001</v>
      </c>
      <c r="G12" s="12">
        <v>2416442.8947000001</v>
      </c>
      <c r="H12" s="13">
        <f t="shared" si="1"/>
        <v>-4.2814665391208209</v>
      </c>
      <c r="I12" s="13">
        <f t="shared" si="2"/>
        <v>1.0898074398395641</v>
      </c>
      <c r="J12" s="12">
        <v>2524529.7930600001</v>
      </c>
      <c r="K12" s="12">
        <v>2416442.8947000001</v>
      </c>
      <c r="L12" s="13">
        <f t="shared" si="3"/>
        <v>-4.2814665391208209</v>
      </c>
      <c r="M12" s="13">
        <f t="shared" si="4"/>
        <v>1.0898074398395641</v>
      </c>
    </row>
    <row r="13" spans="1:13" ht="13.8" x14ac:dyDescent="0.25">
      <c r="A13" s="11" t="s">
        <v>131</v>
      </c>
      <c r="B13" s="12">
        <v>145344.91847</v>
      </c>
      <c r="C13" s="12">
        <v>169460.51194999999</v>
      </c>
      <c r="D13" s="13">
        <f t="shared" si="0"/>
        <v>16.5919756492743</v>
      </c>
      <c r="E13" s="13">
        <f t="shared" si="5"/>
        <v>0.85923531252280538</v>
      </c>
      <c r="F13" s="12">
        <v>1568538.9237500001</v>
      </c>
      <c r="G13" s="12">
        <v>1610304.07179</v>
      </c>
      <c r="H13" s="13">
        <f t="shared" si="1"/>
        <v>2.6626784587627217</v>
      </c>
      <c r="I13" s="13">
        <f t="shared" si="2"/>
        <v>0.72624160152502093</v>
      </c>
      <c r="J13" s="12">
        <v>1568538.9237500001</v>
      </c>
      <c r="K13" s="12">
        <v>1610304.07179</v>
      </c>
      <c r="L13" s="13">
        <f t="shared" si="3"/>
        <v>2.6626784587627217</v>
      </c>
      <c r="M13" s="13">
        <f t="shared" si="4"/>
        <v>0.72624160152502093</v>
      </c>
    </row>
    <row r="14" spans="1:13" ht="13.8" x14ac:dyDescent="0.25">
      <c r="A14" s="11" t="s">
        <v>132</v>
      </c>
      <c r="B14" s="12">
        <v>202818.22594999999</v>
      </c>
      <c r="C14" s="12">
        <v>239941.34637000001</v>
      </c>
      <c r="D14" s="13">
        <f t="shared" si="0"/>
        <v>18.30364122657884</v>
      </c>
      <c r="E14" s="13">
        <f t="shared" si="5"/>
        <v>1.2166024719446134</v>
      </c>
      <c r="F14" s="12">
        <v>1746924.9859499999</v>
      </c>
      <c r="G14" s="12">
        <v>1866735.41664</v>
      </c>
      <c r="H14" s="13">
        <f t="shared" si="1"/>
        <v>6.858361501129119</v>
      </c>
      <c r="I14" s="13">
        <f t="shared" si="2"/>
        <v>0.84189125666007014</v>
      </c>
      <c r="J14" s="12">
        <v>1746924.9859499999</v>
      </c>
      <c r="K14" s="12">
        <v>1866735.41664</v>
      </c>
      <c r="L14" s="13">
        <f t="shared" si="3"/>
        <v>6.858361501129119</v>
      </c>
      <c r="M14" s="13">
        <f t="shared" si="4"/>
        <v>0.84189125666007014</v>
      </c>
    </row>
    <row r="15" spans="1:13" ht="13.8" x14ac:dyDescent="0.25">
      <c r="A15" s="11" t="s">
        <v>133</v>
      </c>
      <c r="B15" s="12">
        <v>103405.87989</v>
      </c>
      <c r="C15" s="12">
        <v>54095.50477</v>
      </c>
      <c r="D15" s="13">
        <f t="shared" si="0"/>
        <v>-47.68623909245283</v>
      </c>
      <c r="E15" s="13">
        <f t="shared" si="5"/>
        <v>0.27428671973352825</v>
      </c>
      <c r="F15" s="12">
        <v>495462.72070000001</v>
      </c>
      <c r="G15" s="12">
        <v>871666.31944999995</v>
      </c>
      <c r="H15" s="13">
        <f t="shared" si="1"/>
        <v>75.929748704098614</v>
      </c>
      <c r="I15" s="13">
        <f t="shared" si="2"/>
        <v>0.39311851402642634</v>
      </c>
      <c r="J15" s="12">
        <v>495462.72070000001</v>
      </c>
      <c r="K15" s="12">
        <v>871666.31944999995</v>
      </c>
      <c r="L15" s="13">
        <f t="shared" si="3"/>
        <v>75.929748704098614</v>
      </c>
      <c r="M15" s="13">
        <f t="shared" si="4"/>
        <v>0.39311851402642634</v>
      </c>
    </row>
    <row r="16" spans="1:13" ht="13.8" x14ac:dyDescent="0.25">
      <c r="A16" s="11" t="s">
        <v>134</v>
      </c>
      <c r="B16" s="12">
        <v>79429.707819999996</v>
      </c>
      <c r="C16" s="12">
        <v>67533.291320000004</v>
      </c>
      <c r="D16" s="13">
        <f t="shared" si="0"/>
        <v>-14.97728850641011</v>
      </c>
      <c r="E16" s="13">
        <f t="shared" si="5"/>
        <v>0.34242188935529105</v>
      </c>
      <c r="F16" s="12">
        <v>828871.06201999995</v>
      </c>
      <c r="G16" s="12">
        <v>922336.90168000001</v>
      </c>
      <c r="H16" s="13">
        <f t="shared" si="1"/>
        <v>11.276282155661118</v>
      </c>
      <c r="I16" s="13">
        <f t="shared" si="2"/>
        <v>0.4159707724499021</v>
      </c>
      <c r="J16" s="12">
        <v>828871.06201999995</v>
      </c>
      <c r="K16" s="12">
        <v>922336.90168000001</v>
      </c>
      <c r="L16" s="13">
        <f t="shared" si="3"/>
        <v>11.276282155661118</v>
      </c>
      <c r="M16" s="13">
        <f t="shared" si="4"/>
        <v>0.4159707724499021</v>
      </c>
    </row>
    <row r="17" spans="1:13" ht="13.8" x14ac:dyDescent="0.25">
      <c r="A17" s="11" t="s">
        <v>135</v>
      </c>
      <c r="B17" s="12">
        <v>12919.24202</v>
      </c>
      <c r="C17" s="12">
        <v>11825.37796</v>
      </c>
      <c r="D17" s="13">
        <f t="shared" si="0"/>
        <v>-8.4669368242085135</v>
      </c>
      <c r="E17" s="13">
        <f t="shared" si="5"/>
        <v>5.9959587105218218E-2</v>
      </c>
      <c r="F17" s="12">
        <v>137163.26558000001</v>
      </c>
      <c r="G17" s="12">
        <v>135139.40508999999</v>
      </c>
      <c r="H17" s="13">
        <f t="shared" si="1"/>
        <v>-1.4755120341018793</v>
      </c>
      <c r="I17" s="13">
        <f t="shared" si="2"/>
        <v>6.0947407201550632E-2</v>
      </c>
      <c r="J17" s="12">
        <v>137163.26558000001</v>
      </c>
      <c r="K17" s="12">
        <v>135139.40508999999</v>
      </c>
      <c r="L17" s="13">
        <f t="shared" si="3"/>
        <v>-1.4755120341018793</v>
      </c>
      <c r="M17" s="13">
        <f t="shared" si="4"/>
        <v>6.0947407201550632E-2</v>
      </c>
    </row>
    <row r="18" spans="1:13" ht="15.6" x14ac:dyDescent="0.3">
      <c r="A18" s="9" t="s">
        <v>12</v>
      </c>
      <c r="B18" s="8">
        <f>B19</f>
        <v>351943.73171000002</v>
      </c>
      <c r="C18" s="8">
        <f>C19</f>
        <v>306479.40573</v>
      </c>
      <c r="D18" s="10">
        <f t="shared" si="0"/>
        <v>-12.918066691826299</v>
      </c>
      <c r="E18" s="10">
        <f t="shared" si="5"/>
        <v>1.5539781211207435</v>
      </c>
      <c r="F18" s="8">
        <f>F19</f>
        <v>4063580.5158000002</v>
      </c>
      <c r="G18" s="8">
        <f>G19</f>
        <v>3486857.44674</v>
      </c>
      <c r="H18" s="10">
        <f t="shared" si="1"/>
        <v>-14.192485341869995</v>
      </c>
      <c r="I18" s="10">
        <f t="shared" si="2"/>
        <v>1.5725607236371322</v>
      </c>
      <c r="J18" s="8">
        <f>J19</f>
        <v>4063580.5158000002</v>
      </c>
      <c r="K18" s="8">
        <f>K19</f>
        <v>3486857.44674</v>
      </c>
      <c r="L18" s="10">
        <f t="shared" si="3"/>
        <v>-14.192485341869995</v>
      </c>
      <c r="M18" s="10">
        <f t="shared" si="4"/>
        <v>1.5725607236371322</v>
      </c>
    </row>
    <row r="19" spans="1:13" ht="13.8" x14ac:dyDescent="0.25">
      <c r="A19" s="11" t="s">
        <v>136</v>
      </c>
      <c r="B19" s="12">
        <v>351943.73171000002</v>
      </c>
      <c r="C19" s="12">
        <v>306479.40573</v>
      </c>
      <c r="D19" s="13">
        <f t="shared" si="0"/>
        <v>-12.918066691826299</v>
      </c>
      <c r="E19" s="13">
        <f t="shared" si="5"/>
        <v>1.5539781211207435</v>
      </c>
      <c r="F19" s="12">
        <v>4063580.5158000002</v>
      </c>
      <c r="G19" s="12">
        <v>3486857.44674</v>
      </c>
      <c r="H19" s="13">
        <f t="shared" si="1"/>
        <v>-14.192485341869995</v>
      </c>
      <c r="I19" s="13">
        <f t="shared" si="2"/>
        <v>1.5725607236371322</v>
      </c>
      <c r="J19" s="12">
        <v>4063580.5158000002</v>
      </c>
      <c r="K19" s="12">
        <v>3486857.44674</v>
      </c>
      <c r="L19" s="13">
        <f t="shared" si="3"/>
        <v>-14.192485341869995</v>
      </c>
      <c r="M19" s="13">
        <f t="shared" si="4"/>
        <v>1.5725607236371322</v>
      </c>
    </row>
    <row r="20" spans="1:13" ht="15.6" x14ac:dyDescent="0.3">
      <c r="A20" s="9" t="s">
        <v>110</v>
      </c>
      <c r="B20" s="8">
        <f>B21</f>
        <v>755251.44472000003</v>
      </c>
      <c r="C20" s="8">
        <f>C21</f>
        <v>676003.25240999996</v>
      </c>
      <c r="D20" s="10">
        <f t="shared" si="0"/>
        <v>-10.492954745605331</v>
      </c>
      <c r="E20" s="10">
        <f t="shared" si="5"/>
        <v>3.4276177922932289</v>
      </c>
      <c r="F20" s="8">
        <f>F21</f>
        <v>8435034.6764000002</v>
      </c>
      <c r="G20" s="8">
        <f>G21</f>
        <v>7983784.9599599997</v>
      </c>
      <c r="H20" s="10">
        <f t="shared" si="1"/>
        <v>-5.3497078998682914</v>
      </c>
      <c r="I20" s="10">
        <f t="shared" si="2"/>
        <v>3.6006595754971573</v>
      </c>
      <c r="J20" s="8">
        <f>J21</f>
        <v>8435034.6764000002</v>
      </c>
      <c r="K20" s="8">
        <f>K21</f>
        <v>7983784.9599599997</v>
      </c>
      <c r="L20" s="10">
        <f t="shared" si="3"/>
        <v>-5.3497078998682914</v>
      </c>
      <c r="M20" s="10">
        <f t="shared" si="4"/>
        <v>3.6006595754971573</v>
      </c>
    </row>
    <row r="21" spans="1:13" ht="13.8" x14ac:dyDescent="0.25">
      <c r="A21" s="11" t="s">
        <v>137</v>
      </c>
      <c r="B21" s="12">
        <v>755251.44472000003</v>
      </c>
      <c r="C21" s="12">
        <v>676003.25240999996</v>
      </c>
      <c r="D21" s="13">
        <f t="shared" si="0"/>
        <v>-10.492954745605331</v>
      </c>
      <c r="E21" s="13">
        <f t="shared" si="5"/>
        <v>3.4276177922932289</v>
      </c>
      <c r="F21" s="12">
        <v>8435034.6764000002</v>
      </c>
      <c r="G21" s="12">
        <v>7983784.9599599997</v>
      </c>
      <c r="H21" s="13">
        <f t="shared" si="1"/>
        <v>-5.3497078998682914</v>
      </c>
      <c r="I21" s="13">
        <f t="shared" si="2"/>
        <v>3.6006595754971573</v>
      </c>
      <c r="J21" s="12">
        <v>8435034.6764000002</v>
      </c>
      <c r="K21" s="12">
        <v>7983784.9599599997</v>
      </c>
      <c r="L21" s="13">
        <f t="shared" si="3"/>
        <v>-5.3497078998682914</v>
      </c>
      <c r="M21" s="13">
        <f t="shared" si="4"/>
        <v>3.6006595754971573</v>
      </c>
    </row>
    <row r="22" spans="1:13" ht="16.8" x14ac:dyDescent="0.3">
      <c r="A22" s="85" t="s">
        <v>14</v>
      </c>
      <c r="B22" s="8">
        <f>B23+B27+B29</f>
        <v>16129423.486579996</v>
      </c>
      <c r="C22" s="8">
        <f>C23+C27+C29</f>
        <v>15811645.717099998</v>
      </c>
      <c r="D22" s="10">
        <f t="shared" si="0"/>
        <v>-1.9701743818952671</v>
      </c>
      <c r="E22" s="10">
        <f t="shared" si="5"/>
        <v>80.171623423637939</v>
      </c>
      <c r="F22" s="8">
        <f>F23+F27+F29</f>
        <v>185694251.61628002</v>
      </c>
      <c r="G22" s="8">
        <f>G23+G27+G29</f>
        <v>180818622.89045998</v>
      </c>
      <c r="H22" s="10">
        <f t="shared" si="1"/>
        <v>-2.6256217860179487</v>
      </c>
      <c r="I22" s="10">
        <f t="shared" si="2"/>
        <v>81.548577423358623</v>
      </c>
      <c r="J22" s="8">
        <f>J23+J27+J29</f>
        <v>185694251.61628002</v>
      </c>
      <c r="K22" s="8">
        <f>K23+K27+K29</f>
        <v>180818622.89045998</v>
      </c>
      <c r="L22" s="10">
        <f t="shared" si="3"/>
        <v>-2.6256217860179487</v>
      </c>
      <c r="M22" s="10">
        <f t="shared" si="4"/>
        <v>81.548577423358623</v>
      </c>
    </row>
    <row r="23" spans="1:13" ht="15.6" x14ac:dyDescent="0.3">
      <c r="A23" s="9" t="s">
        <v>15</v>
      </c>
      <c r="B23" s="8">
        <f>B24+B25+B26</f>
        <v>1239530.1991899998</v>
      </c>
      <c r="C23" s="8">
        <f>C24+C25+C26</f>
        <v>1135871.7838099999</v>
      </c>
      <c r="D23" s="10">
        <f>(C23-B23)/B23*100</f>
        <v>-8.3627180239527803</v>
      </c>
      <c r="E23" s="10">
        <f t="shared" si="5"/>
        <v>5.7593426097744178</v>
      </c>
      <c r="F23" s="8">
        <f>F24+F25+F26</f>
        <v>15159745.36655</v>
      </c>
      <c r="G23" s="8">
        <f>G24+G25+G26</f>
        <v>14172088.724380001</v>
      </c>
      <c r="H23" s="10">
        <f t="shared" si="1"/>
        <v>-6.5149949309126569</v>
      </c>
      <c r="I23" s="10">
        <f t="shared" si="2"/>
        <v>6.391563303139093</v>
      </c>
      <c r="J23" s="8">
        <f>J24+J25+J26</f>
        <v>15159745.36655</v>
      </c>
      <c r="K23" s="8">
        <f>K24+K25+K26</f>
        <v>14172088.724380001</v>
      </c>
      <c r="L23" s="10">
        <f t="shared" si="3"/>
        <v>-6.5149949309126569</v>
      </c>
      <c r="M23" s="10">
        <f t="shared" si="4"/>
        <v>6.391563303139093</v>
      </c>
    </row>
    <row r="24" spans="1:13" ht="13.8" x14ac:dyDescent="0.25">
      <c r="A24" s="11" t="s">
        <v>138</v>
      </c>
      <c r="B24" s="12">
        <v>797035.70111999998</v>
      </c>
      <c r="C24" s="12">
        <v>764346.82013999997</v>
      </c>
      <c r="D24" s="13">
        <f t="shared" si="0"/>
        <v>-4.1013069971728218</v>
      </c>
      <c r="E24" s="13">
        <f t="shared" si="5"/>
        <v>3.8755564427456903</v>
      </c>
      <c r="F24" s="12">
        <v>10350094.058870001</v>
      </c>
      <c r="G24" s="12">
        <v>9558446.8164300006</v>
      </c>
      <c r="H24" s="13">
        <f t="shared" si="1"/>
        <v>-7.648696117515577</v>
      </c>
      <c r="I24" s="13">
        <f t="shared" si="2"/>
        <v>4.3108266604204015</v>
      </c>
      <c r="J24" s="12">
        <v>10350094.058870001</v>
      </c>
      <c r="K24" s="12">
        <v>9558446.8164300006</v>
      </c>
      <c r="L24" s="13">
        <f t="shared" si="3"/>
        <v>-7.648696117515577</v>
      </c>
      <c r="M24" s="13">
        <f t="shared" si="4"/>
        <v>4.3108266604204015</v>
      </c>
    </row>
    <row r="25" spans="1:13" ht="13.8" x14ac:dyDescent="0.25">
      <c r="A25" s="11" t="s">
        <v>139</v>
      </c>
      <c r="B25" s="12">
        <v>181956.93289</v>
      </c>
      <c r="C25" s="12">
        <v>115970.3496</v>
      </c>
      <c r="D25" s="13">
        <f t="shared" si="0"/>
        <v>-36.264945908871432</v>
      </c>
      <c r="E25" s="13">
        <f t="shared" si="5"/>
        <v>0.58801793075743758</v>
      </c>
      <c r="F25" s="12">
        <v>2056271.1620499999</v>
      </c>
      <c r="G25" s="12">
        <v>1860994.94255</v>
      </c>
      <c r="H25" s="13">
        <f t="shared" si="1"/>
        <v>-9.4966181067928428</v>
      </c>
      <c r="I25" s="13">
        <f t="shared" si="2"/>
        <v>0.83930232257633497</v>
      </c>
      <c r="J25" s="12">
        <v>2056271.1620499999</v>
      </c>
      <c r="K25" s="12">
        <v>1860994.94255</v>
      </c>
      <c r="L25" s="13">
        <f t="shared" si="3"/>
        <v>-9.4966181067928428</v>
      </c>
      <c r="M25" s="13">
        <f t="shared" si="4"/>
        <v>0.83930232257633497</v>
      </c>
    </row>
    <row r="26" spans="1:13" ht="13.8" x14ac:dyDescent="0.25">
      <c r="A26" s="11" t="s">
        <v>140</v>
      </c>
      <c r="B26" s="12">
        <v>260537.56518000001</v>
      </c>
      <c r="C26" s="12">
        <v>255554.61407000001</v>
      </c>
      <c r="D26" s="13">
        <f t="shared" si="0"/>
        <v>-1.9125653172345329</v>
      </c>
      <c r="E26" s="13">
        <f t="shared" si="5"/>
        <v>1.2957682362712903</v>
      </c>
      <c r="F26" s="12">
        <v>2753380.1456300002</v>
      </c>
      <c r="G26" s="12">
        <v>2752646.9654000001</v>
      </c>
      <c r="H26" s="13">
        <f t="shared" si="1"/>
        <v>-2.6628369176109445E-2</v>
      </c>
      <c r="I26" s="13">
        <f t="shared" si="2"/>
        <v>1.241434320142355</v>
      </c>
      <c r="J26" s="12">
        <v>2753380.1456300002</v>
      </c>
      <c r="K26" s="12">
        <v>2752646.9654000001</v>
      </c>
      <c r="L26" s="13">
        <f t="shared" si="3"/>
        <v>-2.6628369176109445E-2</v>
      </c>
      <c r="M26" s="13">
        <f t="shared" si="4"/>
        <v>1.241434320142355</v>
      </c>
    </row>
    <row r="27" spans="1:13" ht="15.6" x14ac:dyDescent="0.3">
      <c r="A27" s="9" t="s">
        <v>19</v>
      </c>
      <c r="B27" s="8">
        <f>B28</f>
        <v>2701956.1383500001</v>
      </c>
      <c r="C27" s="8">
        <f>C28</f>
        <v>2712351.3125700001</v>
      </c>
      <c r="D27" s="10">
        <f t="shared" si="0"/>
        <v>0.38472771902018865</v>
      </c>
      <c r="E27" s="10">
        <f t="shared" si="5"/>
        <v>13.752749834813219</v>
      </c>
      <c r="F27" s="8">
        <f>F28</f>
        <v>33499299.886629999</v>
      </c>
      <c r="G27" s="8">
        <f>G28</f>
        <v>30572011.915660001</v>
      </c>
      <c r="H27" s="10">
        <f t="shared" si="1"/>
        <v>-8.7383556697503266</v>
      </c>
      <c r="I27" s="10">
        <f t="shared" si="2"/>
        <v>13.787872293454894</v>
      </c>
      <c r="J27" s="8">
        <f>J28</f>
        <v>33499299.886629999</v>
      </c>
      <c r="K27" s="8">
        <f>K28</f>
        <v>30572011.915660001</v>
      </c>
      <c r="L27" s="10">
        <f t="shared" si="3"/>
        <v>-8.7383556697503266</v>
      </c>
      <c r="M27" s="10">
        <f t="shared" si="4"/>
        <v>13.787872293454894</v>
      </c>
    </row>
    <row r="28" spans="1:13" ht="13.8" x14ac:dyDescent="0.25">
      <c r="A28" s="11" t="s">
        <v>141</v>
      </c>
      <c r="B28" s="12">
        <v>2701956.1383500001</v>
      </c>
      <c r="C28" s="12">
        <v>2712351.3125700001</v>
      </c>
      <c r="D28" s="13">
        <f t="shared" si="0"/>
        <v>0.38472771902018865</v>
      </c>
      <c r="E28" s="13">
        <f t="shared" si="5"/>
        <v>13.752749834813219</v>
      </c>
      <c r="F28" s="12">
        <v>33499299.886629999</v>
      </c>
      <c r="G28" s="12">
        <v>30572011.915660001</v>
      </c>
      <c r="H28" s="13">
        <f t="shared" si="1"/>
        <v>-8.7383556697503266</v>
      </c>
      <c r="I28" s="13">
        <f t="shared" si="2"/>
        <v>13.787872293454894</v>
      </c>
      <c r="J28" s="12">
        <v>33499299.886629999</v>
      </c>
      <c r="K28" s="12">
        <v>30572011.915660001</v>
      </c>
      <c r="L28" s="13">
        <f t="shared" si="3"/>
        <v>-8.7383556697503266</v>
      </c>
      <c r="M28" s="13">
        <f t="shared" si="4"/>
        <v>13.787872293454894</v>
      </c>
    </row>
    <row r="29" spans="1:13" ht="15.6" x14ac:dyDescent="0.3">
      <c r="A29" s="9" t="s">
        <v>21</v>
      </c>
      <c r="B29" s="8">
        <f>B30+B31+B32+B33+B34+B35+B36+B37+B38+B39+B40+B41</f>
        <v>12187937.149039997</v>
      </c>
      <c r="C29" s="8">
        <f>C30+C31+C32+C33+C34+C35+C36+C37+C38+C39+C40+C41</f>
        <v>11963422.620719999</v>
      </c>
      <c r="D29" s="10">
        <f t="shared" si="0"/>
        <v>-1.8421044150008763</v>
      </c>
      <c r="E29" s="10">
        <f t="shared" si="5"/>
        <v>60.659530979050317</v>
      </c>
      <c r="F29" s="8">
        <f>F30+F31+F32+F33+F34+F35+F36+F37+F38+F39+F40+F41</f>
        <v>137035206.36310002</v>
      </c>
      <c r="G29" s="8">
        <f>G30+G31+G32+G33+G34+G35+G36+G37+G38+G39+G40+G41</f>
        <v>136074522.25041997</v>
      </c>
      <c r="H29" s="10">
        <f t="shared" si="1"/>
        <v>-0.70104912319724477</v>
      </c>
      <c r="I29" s="10">
        <f t="shared" si="2"/>
        <v>61.36914182676464</v>
      </c>
      <c r="J29" s="8">
        <f>J30+J31+J32+J33+J34+J35+J36+J37+J38+J39+J40+J41</f>
        <v>137035206.36310002</v>
      </c>
      <c r="K29" s="8">
        <f>K30+K31+K32+K33+K34+K35+K36+K37+K38+K39+K40+K41</f>
        <v>136074522.25041997</v>
      </c>
      <c r="L29" s="10">
        <f t="shared" si="3"/>
        <v>-0.70104912319724477</v>
      </c>
      <c r="M29" s="10">
        <f t="shared" si="4"/>
        <v>61.36914182676464</v>
      </c>
    </row>
    <row r="30" spans="1:13" ht="13.8" x14ac:dyDescent="0.25">
      <c r="A30" s="11" t="s">
        <v>142</v>
      </c>
      <c r="B30" s="12">
        <v>1703955.4150100001</v>
      </c>
      <c r="C30" s="12">
        <v>1454726.7940199999</v>
      </c>
      <c r="D30" s="13">
        <f t="shared" si="0"/>
        <v>-14.626475481375053</v>
      </c>
      <c r="E30" s="13">
        <f t="shared" si="5"/>
        <v>7.3760701954203771</v>
      </c>
      <c r="F30" s="12">
        <v>21193565.66169</v>
      </c>
      <c r="G30" s="12">
        <v>19253722.26503</v>
      </c>
      <c r="H30" s="13">
        <f t="shared" si="1"/>
        <v>-9.1529826911877681</v>
      </c>
      <c r="I30" s="13">
        <f t="shared" si="2"/>
        <v>8.6833625636493128</v>
      </c>
      <c r="J30" s="12">
        <v>21193565.66169</v>
      </c>
      <c r="K30" s="12">
        <v>19253722.26503</v>
      </c>
      <c r="L30" s="13">
        <f t="shared" si="3"/>
        <v>-9.1529826911877681</v>
      </c>
      <c r="M30" s="13">
        <f t="shared" si="4"/>
        <v>8.6833625636493128</v>
      </c>
    </row>
    <row r="31" spans="1:13" ht="13.8" x14ac:dyDescent="0.25">
      <c r="A31" s="11" t="s">
        <v>143</v>
      </c>
      <c r="B31" s="12">
        <v>3141285.2233199999</v>
      </c>
      <c r="C31" s="12">
        <v>3176274.6838199999</v>
      </c>
      <c r="D31" s="13">
        <f t="shared" si="0"/>
        <v>1.1138581189714429</v>
      </c>
      <c r="E31" s="13">
        <f t="shared" si="5"/>
        <v>16.105034377658463</v>
      </c>
      <c r="F31" s="12">
        <v>30975689.672019999</v>
      </c>
      <c r="G31" s="12">
        <v>35004229.979149997</v>
      </c>
      <c r="H31" s="13">
        <f t="shared" si="1"/>
        <v>13.005490272485956</v>
      </c>
      <c r="I31" s="13">
        <f t="shared" si="2"/>
        <v>15.786787405902597</v>
      </c>
      <c r="J31" s="12">
        <v>30975689.672019999</v>
      </c>
      <c r="K31" s="12">
        <v>35004229.979149997</v>
      </c>
      <c r="L31" s="13">
        <f t="shared" si="3"/>
        <v>13.005490272485956</v>
      </c>
      <c r="M31" s="13">
        <f t="shared" si="4"/>
        <v>15.786787405902597</v>
      </c>
    </row>
    <row r="32" spans="1:13" ht="13.8" x14ac:dyDescent="0.25">
      <c r="A32" s="11" t="s">
        <v>144</v>
      </c>
      <c r="B32" s="12">
        <v>189314.94339</v>
      </c>
      <c r="C32" s="12">
        <v>223264.79871</v>
      </c>
      <c r="D32" s="13">
        <f t="shared" si="0"/>
        <v>17.933003444984948</v>
      </c>
      <c r="E32" s="13">
        <f t="shared" si="5"/>
        <v>1.1320454357622289</v>
      </c>
      <c r="F32" s="12">
        <v>1453063.3784399999</v>
      </c>
      <c r="G32" s="12">
        <v>1940979.3459600001</v>
      </c>
      <c r="H32" s="13">
        <f t="shared" si="1"/>
        <v>33.578436753655147</v>
      </c>
      <c r="I32" s="13">
        <f t="shared" si="2"/>
        <v>0.87537501359607006</v>
      </c>
      <c r="J32" s="12">
        <v>1453063.3784399999</v>
      </c>
      <c r="K32" s="12">
        <v>1940979.3459600001</v>
      </c>
      <c r="L32" s="13">
        <f t="shared" si="3"/>
        <v>33.578436753655147</v>
      </c>
      <c r="M32" s="13">
        <f t="shared" si="4"/>
        <v>0.87537501359607006</v>
      </c>
    </row>
    <row r="33" spans="1:13" ht="13.8" x14ac:dyDescent="0.25">
      <c r="A33" s="11" t="s">
        <v>145</v>
      </c>
      <c r="B33" s="12">
        <v>1472989.6661400001</v>
      </c>
      <c r="C33" s="12">
        <v>1442064.5986899999</v>
      </c>
      <c r="D33" s="13">
        <f t="shared" si="0"/>
        <v>-2.0994761987054522</v>
      </c>
      <c r="E33" s="13">
        <f t="shared" si="5"/>
        <v>7.3118675960277377</v>
      </c>
      <c r="F33" s="12">
        <v>15165961.849409999</v>
      </c>
      <c r="G33" s="12">
        <v>16227067.063510001</v>
      </c>
      <c r="H33" s="13">
        <f t="shared" si="1"/>
        <v>6.9966232582952301</v>
      </c>
      <c r="I33" s="13">
        <f t="shared" si="2"/>
        <v>7.3183514708235018</v>
      </c>
      <c r="J33" s="12">
        <v>15165961.849409999</v>
      </c>
      <c r="K33" s="12">
        <v>16227067.063510001</v>
      </c>
      <c r="L33" s="13">
        <f t="shared" si="3"/>
        <v>6.9966232582952301</v>
      </c>
      <c r="M33" s="13">
        <f t="shared" si="4"/>
        <v>7.3183514708235018</v>
      </c>
    </row>
    <row r="34" spans="1:13" ht="13.8" x14ac:dyDescent="0.25">
      <c r="A34" s="11" t="s">
        <v>146</v>
      </c>
      <c r="B34" s="12">
        <v>1024921.28833</v>
      </c>
      <c r="C34" s="12">
        <v>992646.38621000003</v>
      </c>
      <c r="D34" s="13">
        <f t="shared" si="0"/>
        <v>-3.1490127571248419</v>
      </c>
      <c r="E34" s="13">
        <f t="shared" si="5"/>
        <v>5.0331302441210575</v>
      </c>
      <c r="F34" s="12">
        <v>10361488.924790001</v>
      </c>
      <c r="G34" s="12">
        <v>11337756.475299999</v>
      </c>
      <c r="H34" s="13">
        <f t="shared" si="1"/>
        <v>9.4220778268098666</v>
      </c>
      <c r="I34" s="13">
        <f t="shared" si="2"/>
        <v>5.1132892008214075</v>
      </c>
      <c r="J34" s="12">
        <v>10361488.924790001</v>
      </c>
      <c r="K34" s="12">
        <v>11337756.475299999</v>
      </c>
      <c r="L34" s="13">
        <f t="shared" si="3"/>
        <v>9.4220778268098666</v>
      </c>
      <c r="M34" s="13">
        <f t="shared" si="4"/>
        <v>5.1132892008214075</v>
      </c>
    </row>
    <row r="35" spans="1:13" ht="13.8" x14ac:dyDescent="0.25">
      <c r="A35" s="11" t="s">
        <v>147</v>
      </c>
      <c r="B35" s="12">
        <v>1095772.14518</v>
      </c>
      <c r="C35" s="12">
        <v>955374.277</v>
      </c>
      <c r="D35" s="13">
        <f t="shared" si="0"/>
        <v>-12.812688185000098</v>
      </c>
      <c r="E35" s="13">
        <f t="shared" si="5"/>
        <v>4.844145140530153</v>
      </c>
      <c r="F35" s="12">
        <v>14380044.177209999</v>
      </c>
      <c r="G35" s="12">
        <v>12475761.77785</v>
      </c>
      <c r="H35" s="13">
        <f t="shared" si="1"/>
        <v>-13.242535112499676</v>
      </c>
      <c r="I35" s="13">
        <f t="shared" si="2"/>
        <v>5.626525680779622</v>
      </c>
      <c r="J35" s="12">
        <v>14380044.177209999</v>
      </c>
      <c r="K35" s="12">
        <v>12475761.77785</v>
      </c>
      <c r="L35" s="13">
        <f t="shared" si="3"/>
        <v>-13.242535112499676</v>
      </c>
      <c r="M35" s="13">
        <f t="shared" si="4"/>
        <v>5.626525680779622</v>
      </c>
    </row>
    <row r="36" spans="1:13" ht="13.8" x14ac:dyDescent="0.25">
      <c r="A36" s="11" t="s">
        <v>148</v>
      </c>
      <c r="B36" s="12">
        <v>1327665.9178899999</v>
      </c>
      <c r="C36" s="12">
        <v>1355230.0451</v>
      </c>
      <c r="D36" s="13">
        <f t="shared" si="0"/>
        <v>2.0761342773494178</v>
      </c>
      <c r="E36" s="13">
        <f t="shared" si="5"/>
        <v>6.8715802752051953</v>
      </c>
      <c r="F36" s="12">
        <v>21025369.77197</v>
      </c>
      <c r="G36" s="12">
        <v>14877836.22962</v>
      </c>
      <c r="H36" s="13">
        <f t="shared" si="1"/>
        <v>-29.238646497174059</v>
      </c>
      <c r="I36" s="13">
        <f t="shared" si="2"/>
        <v>6.7098530022442109</v>
      </c>
      <c r="J36" s="12">
        <v>21025369.77197</v>
      </c>
      <c r="K36" s="12">
        <v>14877836.22962</v>
      </c>
      <c r="L36" s="13">
        <f t="shared" si="3"/>
        <v>-29.238646497174059</v>
      </c>
      <c r="M36" s="13">
        <f t="shared" si="4"/>
        <v>6.7098530022442109</v>
      </c>
    </row>
    <row r="37" spans="1:13" ht="13.8" x14ac:dyDescent="0.25">
      <c r="A37" s="14" t="s">
        <v>149</v>
      </c>
      <c r="B37" s="12">
        <v>439727.12341</v>
      </c>
      <c r="C37" s="12">
        <v>353025.41145999997</v>
      </c>
      <c r="D37" s="13">
        <f t="shared" si="0"/>
        <v>-19.717162607037924</v>
      </c>
      <c r="E37" s="13">
        <f t="shared" si="5"/>
        <v>1.78998573917813</v>
      </c>
      <c r="F37" s="12">
        <v>5446980.3794</v>
      </c>
      <c r="G37" s="12">
        <v>4601376.5590199996</v>
      </c>
      <c r="H37" s="13">
        <f t="shared" si="1"/>
        <v>-15.524267786570329</v>
      </c>
      <c r="I37" s="13">
        <f t="shared" si="2"/>
        <v>2.0752050125090706</v>
      </c>
      <c r="J37" s="12">
        <v>5446980.3794</v>
      </c>
      <c r="K37" s="12">
        <v>4601376.5590199996</v>
      </c>
      <c r="L37" s="13">
        <f t="shared" si="3"/>
        <v>-15.524267786570329</v>
      </c>
      <c r="M37" s="13">
        <f t="shared" si="4"/>
        <v>2.0752050125090706</v>
      </c>
    </row>
    <row r="38" spans="1:13" ht="13.8" x14ac:dyDescent="0.25">
      <c r="A38" s="11" t="s">
        <v>150</v>
      </c>
      <c r="B38" s="12">
        <v>547013.78835000005</v>
      </c>
      <c r="C38" s="12">
        <v>693498.31755000004</v>
      </c>
      <c r="D38" s="13">
        <f t="shared" si="0"/>
        <v>26.778946403134114</v>
      </c>
      <c r="E38" s="13">
        <f t="shared" si="5"/>
        <v>3.5163250527056733</v>
      </c>
      <c r="F38" s="12">
        <v>5856494.2753100004</v>
      </c>
      <c r="G38" s="12">
        <v>7640636.8739400003</v>
      </c>
      <c r="H38" s="13">
        <f t="shared" si="1"/>
        <v>30.464344619128997</v>
      </c>
      <c r="I38" s="13">
        <f t="shared" si="2"/>
        <v>3.44590096815265</v>
      </c>
      <c r="J38" s="12">
        <v>5856494.2753100004</v>
      </c>
      <c r="K38" s="12">
        <v>7640636.8739400003</v>
      </c>
      <c r="L38" s="13">
        <f t="shared" si="3"/>
        <v>30.464344619128997</v>
      </c>
      <c r="M38" s="13">
        <f t="shared" si="4"/>
        <v>3.44590096815265</v>
      </c>
    </row>
    <row r="39" spans="1:13" ht="13.8" x14ac:dyDescent="0.25">
      <c r="A39" s="11" t="s">
        <v>151</v>
      </c>
      <c r="B39" s="12">
        <v>647435.86632000003</v>
      </c>
      <c r="C39" s="12">
        <v>719105.49295999995</v>
      </c>
      <c r="D39" s="13">
        <f>(C39-B39)/B39*100</f>
        <v>11.069764646708137</v>
      </c>
      <c r="E39" s="13">
        <f t="shared" si="5"/>
        <v>3.6461640878475565</v>
      </c>
      <c r="F39" s="12">
        <v>4364506.8279100005</v>
      </c>
      <c r="G39" s="12">
        <v>5545621.6031999998</v>
      </c>
      <c r="H39" s="13">
        <f t="shared" si="1"/>
        <v>27.061815271705992</v>
      </c>
      <c r="I39" s="13">
        <f t="shared" si="2"/>
        <v>2.5010562819249604</v>
      </c>
      <c r="J39" s="12">
        <v>4364506.8279100005</v>
      </c>
      <c r="K39" s="12">
        <v>5545621.6031999998</v>
      </c>
      <c r="L39" s="13">
        <f t="shared" si="3"/>
        <v>27.061815271705992</v>
      </c>
      <c r="M39" s="13">
        <f t="shared" si="4"/>
        <v>2.5010562819249604</v>
      </c>
    </row>
    <row r="40" spans="1:13" ht="13.8" x14ac:dyDescent="0.25">
      <c r="A40" s="11" t="s">
        <v>152</v>
      </c>
      <c r="B40" s="12">
        <v>586343.28162999998</v>
      </c>
      <c r="C40" s="12">
        <v>598211.81519999995</v>
      </c>
      <c r="D40" s="13">
        <f>(C40-B40)/B40*100</f>
        <v>2.0241612621545082</v>
      </c>
      <c r="E40" s="13">
        <f t="shared" si="5"/>
        <v>3.0331828345937368</v>
      </c>
      <c r="F40" s="12">
        <v>6676468.2594400002</v>
      </c>
      <c r="G40" s="12">
        <v>7169534.0778400004</v>
      </c>
      <c r="H40" s="13">
        <f t="shared" si="1"/>
        <v>7.3851293713984782</v>
      </c>
      <c r="I40" s="13">
        <f t="shared" si="2"/>
        <v>3.2334352263612467</v>
      </c>
      <c r="J40" s="12">
        <v>6676468.2594400002</v>
      </c>
      <c r="K40" s="12">
        <v>7169534.0778400004</v>
      </c>
      <c r="L40" s="13">
        <f t="shared" si="3"/>
        <v>7.3851293713984782</v>
      </c>
      <c r="M40" s="13">
        <f t="shared" si="4"/>
        <v>3.2334352263612467</v>
      </c>
    </row>
    <row r="41" spans="1:13" ht="13.8" x14ac:dyDescent="0.25">
      <c r="A41" s="11" t="s">
        <v>153</v>
      </c>
      <c r="B41" s="12">
        <v>11512.49007</v>
      </c>
      <c r="C41" s="12">
        <v>0</v>
      </c>
      <c r="D41" s="13">
        <f t="shared" si="0"/>
        <v>-100</v>
      </c>
      <c r="E41" s="13">
        <f t="shared" si="5"/>
        <v>0</v>
      </c>
      <c r="F41" s="12">
        <v>135573.18551000001</v>
      </c>
      <c r="G41" s="12">
        <v>0</v>
      </c>
      <c r="H41" s="13">
        <f t="shared" si="1"/>
        <v>-100</v>
      </c>
      <c r="I41" s="13">
        <f t="shared" si="2"/>
        <v>0</v>
      </c>
      <c r="J41" s="12">
        <v>135573.18551000001</v>
      </c>
      <c r="K41" s="12">
        <v>0</v>
      </c>
      <c r="L41" s="13">
        <f t="shared" si="3"/>
        <v>-100</v>
      </c>
      <c r="M41" s="13">
        <f t="shared" si="4"/>
        <v>0</v>
      </c>
    </row>
    <row r="42" spans="1:13" ht="15.6" x14ac:dyDescent="0.3">
      <c r="A42" s="9" t="s">
        <v>31</v>
      </c>
      <c r="B42" s="8">
        <f>B43</f>
        <v>515319.92612000002</v>
      </c>
      <c r="C42" s="8">
        <f>C43</f>
        <v>508428.61018000002</v>
      </c>
      <c r="D42" s="10">
        <f t="shared" si="0"/>
        <v>-1.3372888550782052</v>
      </c>
      <c r="E42" s="10">
        <f t="shared" si="5"/>
        <v>2.5779446240103727</v>
      </c>
      <c r="F42" s="8">
        <f>F43</f>
        <v>6455096.0247099996</v>
      </c>
      <c r="G42" s="8">
        <f>G43</f>
        <v>5748303.8496399997</v>
      </c>
      <c r="H42" s="10">
        <f t="shared" si="1"/>
        <v>-10.949367327215757</v>
      </c>
      <c r="I42" s="10">
        <f t="shared" si="2"/>
        <v>2.5924652784206672</v>
      </c>
      <c r="J42" s="8">
        <f>J43</f>
        <v>6455096.0247099996</v>
      </c>
      <c r="K42" s="8">
        <f>K43</f>
        <v>5748303.8496399997</v>
      </c>
      <c r="L42" s="10">
        <f t="shared" si="3"/>
        <v>-10.949367327215757</v>
      </c>
      <c r="M42" s="10">
        <f t="shared" si="4"/>
        <v>2.5924652784206672</v>
      </c>
    </row>
    <row r="43" spans="1:13" ht="13.8" x14ac:dyDescent="0.25">
      <c r="A43" s="11" t="s">
        <v>154</v>
      </c>
      <c r="B43" s="12">
        <v>515319.92612000002</v>
      </c>
      <c r="C43" s="12">
        <v>508428.61018000002</v>
      </c>
      <c r="D43" s="13">
        <f t="shared" si="0"/>
        <v>-1.3372888550782052</v>
      </c>
      <c r="E43" s="13">
        <f t="shared" si="5"/>
        <v>2.5779446240103727</v>
      </c>
      <c r="F43" s="12">
        <v>6455096.0247099996</v>
      </c>
      <c r="G43" s="12">
        <v>5748303.8496399997</v>
      </c>
      <c r="H43" s="13">
        <f t="shared" si="1"/>
        <v>-10.949367327215757</v>
      </c>
      <c r="I43" s="13">
        <f t="shared" si="2"/>
        <v>2.5924652784206672</v>
      </c>
      <c r="J43" s="12">
        <v>6455096.0247099996</v>
      </c>
      <c r="K43" s="12">
        <v>5748303.8496399997</v>
      </c>
      <c r="L43" s="13">
        <f t="shared" si="3"/>
        <v>-10.949367327215757</v>
      </c>
      <c r="M43" s="13">
        <f t="shared" si="4"/>
        <v>2.5924652784206672</v>
      </c>
    </row>
    <row r="44" spans="1:13" ht="15.6" x14ac:dyDescent="0.3">
      <c r="A44" s="9" t="s">
        <v>33</v>
      </c>
      <c r="B44" s="8">
        <f>B8+B22+B42</f>
        <v>20069924.593829997</v>
      </c>
      <c r="C44" s="8">
        <f>C8+C22+C42</f>
        <v>19722247.15165</v>
      </c>
      <c r="D44" s="10">
        <f t="shared" si="0"/>
        <v>-1.7323305852722606</v>
      </c>
      <c r="E44" s="10">
        <f t="shared" si="5"/>
        <v>100</v>
      </c>
      <c r="F44" s="15">
        <f>F8+F22+F42</f>
        <v>226362127.33841002</v>
      </c>
      <c r="G44" s="15">
        <f>G8+G22+G42</f>
        <v>221731179.873</v>
      </c>
      <c r="H44" s="16">
        <f t="shared" si="1"/>
        <v>-2.0458137232854265</v>
      </c>
      <c r="I44" s="16">
        <f t="shared" si="2"/>
        <v>100</v>
      </c>
      <c r="J44" s="15">
        <f>J8+J22+J42</f>
        <v>226362127.33841002</v>
      </c>
      <c r="K44" s="15">
        <f>K8+K22+K42</f>
        <v>221731179.873</v>
      </c>
      <c r="L44" s="16">
        <f t="shared" si="3"/>
        <v>-2.0458137232854265</v>
      </c>
      <c r="M44" s="16">
        <f t="shared" si="4"/>
        <v>100</v>
      </c>
    </row>
    <row r="45" spans="1:13" ht="30" x14ac:dyDescent="0.25">
      <c r="A45" s="137" t="s">
        <v>225</v>
      </c>
      <c r="B45" s="138">
        <f>B46-B44</f>
        <v>2828824.0311700031</v>
      </c>
      <c r="C45" s="138">
        <f>C46-C44</f>
        <v>3276309.2913499996</v>
      </c>
      <c r="D45" s="139">
        <f t="shared" si="0"/>
        <v>15.818773287036747</v>
      </c>
      <c r="E45" s="139">
        <f t="shared" ref="E45:E46" si="6">C45/C$46*100</f>
        <v>14.245717114767869</v>
      </c>
      <c r="F45" s="138">
        <f>F46-F44</f>
        <v>27807620.324589968</v>
      </c>
      <c r="G45" s="138">
        <f>G46-G44</f>
        <v>34077742.127999991</v>
      </c>
      <c r="H45" s="140">
        <f t="shared" si="1"/>
        <v>22.548214231281865</v>
      </c>
      <c r="I45" s="139">
        <f t="shared" ref="I45:I46" si="7">G45/G$46*100</f>
        <v>13.321561211171037</v>
      </c>
      <c r="J45" s="138">
        <f>J46-J44</f>
        <v>27807620.324589968</v>
      </c>
      <c r="K45" s="138">
        <f>K46-K44</f>
        <v>34077742.127999991</v>
      </c>
      <c r="L45" s="140">
        <f t="shared" si="3"/>
        <v>22.548214231281865</v>
      </c>
      <c r="M45" s="139">
        <f t="shared" ref="M45:M46" si="8">K45/K$46*100</f>
        <v>13.321561211171037</v>
      </c>
    </row>
    <row r="46" spans="1:13" ht="21" x14ac:dyDescent="0.25">
      <c r="A46" s="141" t="s">
        <v>226</v>
      </c>
      <c r="B46" s="142">
        <v>22898748.625</v>
      </c>
      <c r="C46" s="142">
        <v>22998556.443</v>
      </c>
      <c r="D46" s="143">
        <f t="shared" si="0"/>
        <v>0.43586581797327351</v>
      </c>
      <c r="E46" s="144">
        <f t="shared" si="6"/>
        <v>100</v>
      </c>
      <c r="F46" s="142">
        <v>254169747.66299999</v>
      </c>
      <c r="G46" s="142">
        <v>255808922.00099999</v>
      </c>
      <c r="H46" s="143">
        <f t="shared" si="1"/>
        <v>0.64491323340862627</v>
      </c>
      <c r="I46" s="144">
        <f t="shared" si="7"/>
        <v>100</v>
      </c>
      <c r="J46" s="142">
        <v>254169747.66299999</v>
      </c>
      <c r="K46" s="142">
        <v>255808922.00099999</v>
      </c>
      <c r="L46" s="143">
        <f t="shared" si="3"/>
        <v>0.64491323340862627</v>
      </c>
      <c r="M46" s="144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4" sqref="I4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Q44" sqref="Q44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P2" sqref="P2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2023</v>
      </c>
      <c r="B2" s="113" t="s">
        <v>2</v>
      </c>
      <c r="C2" s="114">
        <f>C4+C6+C8+C10+C12+C14+C16+C18+C20+C22</f>
        <v>2859016.8610499995</v>
      </c>
      <c r="D2" s="114">
        <f t="shared" ref="D2:O2" si="0">D4+D6+D8+D10+D12+D14+D16+D18+D20+D22</f>
        <v>2543645.4692700002</v>
      </c>
      <c r="E2" s="114">
        <f t="shared" si="0"/>
        <v>3180809.0529099996</v>
      </c>
      <c r="F2" s="114">
        <f t="shared" si="0"/>
        <v>2551910.1423300002</v>
      </c>
      <c r="G2" s="114">
        <f t="shared" si="0"/>
        <v>2885326.1295799995</v>
      </c>
      <c r="H2" s="114">
        <f t="shared" si="0"/>
        <v>2566801.5685000001</v>
      </c>
      <c r="I2" s="114">
        <f t="shared" si="0"/>
        <v>2784743.1764799999</v>
      </c>
      <c r="J2" s="114">
        <f t="shared" si="0"/>
        <v>2804342.7643300002</v>
      </c>
      <c r="K2" s="114">
        <f t="shared" si="0"/>
        <v>3031468.5095700002</v>
      </c>
      <c r="L2" s="114">
        <f t="shared" si="0"/>
        <v>3226989.96337</v>
      </c>
      <c r="M2" s="114">
        <f t="shared" si="0"/>
        <v>3327026.6711400002</v>
      </c>
      <c r="N2" s="114">
        <f t="shared" si="0"/>
        <v>3402172.8243700005</v>
      </c>
      <c r="O2" s="114">
        <f t="shared" si="0"/>
        <v>35164253.1329</v>
      </c>
    </row>
    <row r="3" spans="1:15" ht="14.4" thickTop="1" x14ac:dyDescent="0.25">
      <c r="A3" s="86">
        <v>2022</v>
      </c>
      <c r="B3" s="113" t="s">
        <v>2</v>
      </c>
      <c r="C3" s="114">
        <f>C5+C7+C9+C11+C13+C15+C17+C19+C21+C23</f>
        <v>2549557.3796999999</v>
      </c>
      <c r="D3" s="114">
        <f t="shared" ref="D3:O3" si="1">D5+D7+D9+D11+D13+D15+D17+D19+D21+D23</f>
        <v>2742201.2098900001</v>
      </c>
      <c r="E3" s="114">
        <f t="shared" si="1"/>
        <v>2963191.9598599998</v>
      </c>
      <c r="F3" s="114">
        <f t="shared" si="1"/>
        <v>2748370.5377000002</v>
      </c>
      <c r="G3" s="114">
        <f t="shared" si="1"/>
        <v>2407876.9605899998</v>
      </c>
      <c r="H3" s="114">
        <f t="shared" si="1"/>
        <v>2983668.0145700001</v>
      </c>
      <c r="I3" s="114">
        <f t="shared" si="1"/>
        <v>2311169.9273099997</v>
      </c>
      <c r="J3" s="114">
        <f t="shared" si="1"/>
        <v>2758878.6420900002</v>
      </c>
      <c r="K3" s="114">
        <f t="shared" si="1"/>
        <v>2981816.99663</v>
      </c>
      <c r="L3" s="114">
        <f t="shared" si="1"/>
        <v>3023908.7006300003</v>
      </c>
      <c r="M3" s="114">
        <f t="shared" si="1"/>
        <v>3316958.1873199996</v>
      </c>
      <c r="N3" s="114">
        <f t="shared" si="1"/>
        <v>3425181.1811299999</v>
      </c>
      <c r="O3" s="114">
        <f t="shared" si="1"/>
        <v>34212779.697419994</v>
      </c>
    </row>
    <row r="4" spans="1:15" s="37" customFormat="1" ht="13.8" x14ac:dyDescent="0.25">
      <c r="A4" s="87">
        <v>2023</v>
      </c>
      <c r="B4" s="115" t="s">
        <v>128</v>
      </c>
      <c r="C4" s="116">
        <v>981698.03743999999</v>
      </c>
      <c r="D4" s="116">
        <v>822151.67434999999</v>
      </c>
      <c r="E4" s="116">
        <v>1114317.13212</v>
      </c>
      <c r="F4" s="116">
        <v>857032.33392999996</v>
      </c>
      <c r="G4" s="116">
        <v>937003.94617000001</v>
      </c>
      <c r="H4" s="116">
        <v>771977.67203999998</v>
      </c>
      <c r="I4" s="116">
        <v>1097617.65292</v>
      </c>
      <c r="J4" s="116">
        <v>1113157.13262</v>
      </c>
      <c r="K4" s="116">
        <v>1167207.1610600001</v>
      </c>
      <c r="L4" s="116">
        <v>1192003.90442</v>
      </c>
      <c r="M4" s="116">
        <v>1183537.6115000001</v>
      </c>
      <c r="N4" s="116">
        <v>1140967.8502799999</v>
      </c>
      <c r="O4" s="117">
        <v>12378672.10885</v>
      </c>
    </row>
    <row r="5" spans="1:15" ht="13.8" x14ac:dyDescent="0.25">
      <c r="A5" s="86">
        <v>2022</v>
      </c>
      <c r="B5" s="115" t="s">
        <v>128</v>
      </c>
      <c r="C5" s="116">
        <v>828945.51020000002</v>
      </c>
      <c r="D5" s="116">
        <v>938089.45241999999</v>
      </c>
      <c r="E5" s="116">
        <v>960869.57848000003</v>
      </c>
      <c r="F5" s="116">
        <v>811604.11647000001</v>
      </c>
      <c r="G5" s="116">
        <v>864789.17327999999</v>
      </c>
      <c r="H5" s="116">
        <v>994387.13366000005</v>
      </c>
      <c r="I5" s="116">
        <v>825888.83288</v>
      </c>
      <c r="J5" s="116">
        <v>992365.79200999998</v>
      </c>
      <c r="K5" s="116">
        <v>1008996.6328500001</v>
      </c>
      <c r="L5" s="116">
        <v>1039700.78813</v>
      </c>
      <c r="M5" s="116">
        <v>1072880.19361</v>
      </c>
      <c r="N5" s="116">
        <v>1122200.5348</v>
      </c>
      <c r="O5" s="117">
        <v>11460717.73879</v>
      </c>
    </row>
    <row r="6" spans="1:15" s="37" customFormat="1" ht="13.8" x14ac:dyDescent="0.25">
      <c r="A6" s="87">
        <v>2023</v>
      </c>
      <c r="B6" s="115" t="s">
        <v>129</v>
      </c>
      <c r="C6" s="116">
        <v>324176.46178999997</v>
      </c>
      <c r="D6" s="116">
        <v>308025.51497000002</v>
      </c>
      <c r="E6" s="116">
        <v>306941.33895</v>
      </c>
      <c r="F6" s="116">
        <v>234938.64133000001</v>
      </c>
      <c r="G6" s="116">
        <v>248942.20541</v>
      </c>
      <c r="H6" s="116">
        <v>272479.31365000003</v>
      </c>
      <c r="I6" s="116">
        <v>197102.69247000001</v>
      </c>
      <c r="J6" s="116">
        <v>157614.44893000001</v>
      </c>
      <c r="K6" s="116">
        <v>244236.41909000001</v>
      </c>
      <c r="L6" s="116">
        <v>313711.49754999997</v>
      </c>
      <c r="M6" s="116">
        <v>395990.42864</v>
      </c>
      <c r="N6" s="116">
        <v>488154.64522000001</v>
      </c>
      <c r="O6" s="117">
        <v>3492313.608</v>
      </c>
    </row>
    <row r="7" spans="1:15" ht="13.8" x14ac:dyDescent="0.25">
      <c r="A7" s="86">
        <v>2022</v>
      </c>
      <c r="B7" s="115" t="s">
        <v>129</v>
      </c>
      <c r="C7" s="116">
        <v>284427.62802</v>
      </c>
      <c r="D7" s="116">
        <v>253755.51634</v>
      </c>
      <c r="E7" s="116">
        <v>224880.32947</v>
      </c>
      <c r="F7" s="116">
        <v>209873.58611</v>
      </c>
      <c r="G7" s="116">
        <v>189527.81724</v>
      </c>
      <c r="H7" s="116">
        <v>293428.89767999999</v>
      </c>
      <c r="I7" s="116">
        <v>155047.71494000001</v>
      </c>
      <c r="J7" s="116">
        <v>154822.78200000001</v>
      </c>
      <c r="K7" s="116">
        <v>178508.83384000001</v>
      </c>
      <c r="L7" s="116">
        <v>238876.24402000001</v>
      </c>
      <c r="M7" s="116">
        <v>354076.34114999999</v>
      </c>
      <c r="N7" s="116">
        <v>414730.32455999998</v>
      </c>
      <c r="O7" s="117">
        <v>2951956.0153700002</v>
      </c>
    </row>
    <row r="8" spans="1:15" s="37" customFormat="1" ht="13.8" x14ac:dyDescent="0.25">
      <c r="A8" s="87">
        <v>2023</v>
      </c>
      <c r="B8" s="115" t="s">
        <v>130</v>
      </c>
      <c r="C8" s="116">
        <v>170441.55046999999</v>
      </c>
      <c r="D8" s="116">
        <v>170702.45671</v>
      </c>
      <c r="E8" s="116">
        <v>208485.47463000001</v>
      </c>
      <c r="F8" s="116">
        <v>168426.20799</v>
      </c>
      <c r="G8" s="116">
        <v>185263.85227</v>
      </c>
      <c r="H8" s="116">
        <v>169846.2512</v>
      </c>
      <c r="I8" s="116">
        <v>185604.18952000001</v>
      </c>
      <c r="J8" s="116">
        <v>222177.36351</v>
      </c>
      <c r="K8" s="116">
        <v>218653.61679</v>
      </c>
      <c r="L8" s="116">
        <v>238947.31679000001</v>
      </c>
      <c r="M8" s="116">
        <v>230182.97646000001</v>
      </c>
      <c r="N8" s="116">
        <v>247711.63836000001</v>
      </c>
      <c r="O8" s="117">
        <v>2416442.8947000001</v>
      </c>
    </row>
    <row r="9" spans="1:15" ht="13.8" x14ac:dyDescent="0.25">
      <c r="A9" s="86">
        <v>2022</v>
      </c>
      <c r="B9" s="115" t="s">
        <v>130</v>
      </c>
      <c r="C9" s="116">
        <v>172966.68771</v>
      </c>
      <c r="D9" s="116">
        <v>202800.77635999999</v>
      </c>
      <c r="E9" s="116">
        <v>229732.79753000001</v>
      </c>
      <c r="F9" s="116">
        <v>206672.23843999999</v>
      </c>
      <c r="G9" s="116">
        <v>157716.62091999999</v>
      </c>
      <c r="H9" s="116">
        <v>182173.97292</v>
      </c>
      <c r="I9" s="116">
        <v>160742.92937999999</v>
      </c>
      <c r="J9" s="116">
        <v>235788.68835000001</v>
      </c>
      <c r="K9" s="116">
        <v>261484.11749999999</v>
      </c>
      <c r="L9" s="116">
        <v>246193.94370999999</v>
      </c>
      <c r="M9" s="116">
        <v>231119.84904999999</v>
      </c>
      <c r="N9" s="116">
        <v>237137.17118999999</v>
      </c>
      <c r="O9" s="117">
        <v>2524529.7930600001</v>
      </c>
    </row>
    <row r="10" spans="1:15" s="37" customFormat="1" ht="13.8" x14ac:dyDescent="0.25">
      <c r="A10" s="87">
        <v>2023</v>
      </c>
      <c r="B10" s="115" t="s">
        <v>131</v>
      </c>
      <c r="C10" s="116">
        <v>127494.39947999999</v>
      </c>
      <c r="D10" s="116">
        <v>106463.87293</v>
      </c>
      <c r="E10" s="116">
        <v>149170.63036000001</v>
      </c>
      <c r="F10" s="116">
        <v>109047.51317999999</v>
      </c>
      <c r="G10" s="116">
        <v>119577.46162</v>
      </c>
      <c r="H10" s="116">
        <v>111482.29392</v>
      </c>
      <c r="I10" s="116">
        <v>101380.23450999999</v>
      </c>
      <c r="J10" s="116">
        <v>115709.60778000001</v>
      </c>
      <c r="K10" s="116">
        <v>135179.16704</v>
      </c>
      <c r="L10" s="116">
        <v>184000.51639999999</v>
      </c>
      <c r="M10" s="116">
        <v>181337.86262</v>
      </c>
      <c r="N10" s="116">
        <v>169460.51194999999</v>
      </c>
      <c r="O10" s="117">
        <v>1610304.07179</v>
      </c>
    </row>
    <row r="11" spans="1:15" ht="13.8" x14ac:dyDescent="0.25">
      <c r="A11" s="86">
        <v>2022</v>
      </c>
      <c r="B11" s="115" t="s">
        <v>131</v>
      </c>
      <c r="C11" s="116">
        <v>119385.47077</v>
      </c>
      <c r="D11" s="116">
        <v>126400.26445</v>
      </c>
      <c r="E11" s="116">
        <v>155057.61134999999</v>
      </c>
      <c r="F11" s="116">
        <v>137975.16302000001</v>
      </c>
      <c r="G11" s="116">
        <v>94664.837509999998</v>
      </c>
      <c r="H11" s="116">
        <v>119035.46713</v>
      </c>
      <c r="I11" s="116">
        <v>74147.693660000004</v>
      </c>
      <c r="J11" s="116">
        <v>105628.14188</v>
      </c>
      <c r="K11" s="116">
        <v>146579.94868</v>
      </c>
      <c r="L11" s="116">
        <v>176556.85975999999</v>
      </c>
      <c r="M11" s="116">
        <v>167762.54707</v>
      </c>
      <c r="N11" s="116">
        <v>145344.91847</v>
      </c>
      <c r="O11" s="117">
        <v>1568538.9237500001</v>
      </c>
    </row>
    <row r="12" spans="1:15" s="37" customFormat="1" ht="13.8" x14ac:dyDescent="0.25">
      <c r="A12" s="87">
        <v>2023</v>
      </c>
      <c r="B12" s="115" t="s">
        <v>132</v>
      </c>
      <c r="C12" s="116">
        <v>141954.89616</v>
      </c>
      <c r="D12" s="116">
        <v>155574.24458</v>
      </c>
      <c r="E12" s="116">
        <v>155777.83470000001</v>
      </c>
      <c r="F12" s="116">
        <v>124195.91894</v>
      </c>
      <c r="G12" s="116">
        <v>142783.85787000001</v>
      </c>
      <c r="H12" s="116">
        <v>118585.45311</v>
      </c>
      <c r="I12" s="116">
        <v>125970.4972</v>
      </c>
      <c r="J12" s="116">
        <v>91490.292180000004</v>
      </c>
      <c r="K12" s="116">
        <v>151500.10962</v>
      </c>
      <c r="L12" s="116">
        <v>204934.44190000001</v>
      </c>
      <c r="M12" s="116">
        <v>214026.52400999999</v>
      </c>
      <c r="N12" s="116">
        <v>239941.34637000001</v>
      </c>
      <c r="O12" s="117">
        <v>1866735.41664</v>
      </c>
    </row>
    <row r="13" spans="1:15" ht="13.8" x14ac:dyDescent="0.25">
      <c r="A13" s="86">
        <v>2022</v>
      </c>
      <c r="B13" s="115" t="s">
        <v>132</v>
      </c>
      <c r="C13" s="116">
        <v>181950.72448999999</v>
      </c>
      <c r="D13" s="116">
        <v>165835.78760000001</v>
      </c>
      <c r="E13" s="116">
        <v>147564.06748999999</v>
      </c>
      <c r="F13" s="116">
        <v>124714.67929</v>
      </c>
      <c r="G13" s="116">
        <v>99421.289829999994</v>
      </c>
      <c r="H13" s="116">
        <v>111564.36086</v>
      </c>
      <c r="I13" s="116">
        <v>85829.990950000007</v>
      </c>
      <c r="J13" s="116">
        <v>90782.418600000005</v>
      </c>
      <c r="K13" s="116">
        <v>135250.18925</v>
      </c>
      <c r="L13" s="116">
        <v>177423.31140999999</v>
      </c>
      <c r="M13" s="116">
        <v>223769.94023000001</v>
      </c>
      <c r="N13" s="116">
        <v>202818.22594999999</v>
      </c>
      <c r="O13" s="117">
        <v>1746924.9859499999</v>
      </c>
    </row>
    <row r="14" spans="1:15" s="37" customFormat="1" ht="13.8" x14ac:dyDescent="0.25">
      <c r="A14" s="87">
        <v>2023</v>
      </c>
      <c r="B14" s="115" t="s">
        <v>133</v>
      </c>
      <c r="C14" s="116">
        <v>119104.41473999999</v>
      </c>
      <c r="D14" s="116">
        <v>81393.866899999994</v>
      </c>
      <c r="E14" s="116">
        <v>91928.388930000001</v>
      </c>
      <c r="F14" s="116">
        <v>84225.148029999997</v>
      </c>
      <c r="G14" s="116">
        <v>103626.08791</v>
      </c>
      <c r="H14" s="116">
        <v>79520.73646</v>
      </c>
      <c r="I14" s="116">
        <v>71705.410749999995</v>
      </c>
      <c r="J14" s="116">
        <v>42495.028660000004</v>
      </c>
      <c r="K14" s="116">
        <v>53857.130770000003</v>
      </c>
      <c r="L14" s="116">
        <v>41957.313269999999</v>
      </c>
      <c r="M14" s="116">
        <v>47757.288260000001</v>
      </c>
      <c r="N14" s="116">
        <v>54095.50477</v>
      </c>
      <c r="O14" s="117">
        <v>871666.31944999995</v>
      </c>
    </row>
    <row r="15" spans="1:15" ht="13.8" x14ac:dyDescent="0.25">
      <c r="A15" s="86">
        <v>2022</v>
      </c>
      <c r="B15" s="115" t="s">
        <v>133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26325.63495</v>
      </c>
      <c r="I15" s="116">
        <v>24070.12631</v>
      </c>
      <c r="J15" s="116">
        <v>29110.841799999998</v>
      </c>
      <c r="K15" s="116">
        <v>44324.273529999999</v>
      </c>
      <c r="L15" s="116">
        <v>37697.34519</v>
      </c>
      <c r="M15" s="116">
        <v>64223.611640000003</v>
      </c>
      <c r="N15" s="116">
        <v>103405.87989</v>
      </c>
      <c r="O15" s="117">
        <v>495462.72070000001</v>
      </c>
    </row>
    <row r="16" spans="1:15" ht="13.8" x14ac:dyDescent="0.25">
      <c r="A16" s="87">
        <v>2023</v>
      </c>
      <c r="B16" s="115" t="s">
        <v>134</v>
      </c>
      <c r="C16" s="116">
        <v>86086.110459999996</v>
      </c>
      <c r="D16" s="116">
        <v>64822.363810000003</v>
      </c>
      <c r="E16" s="116">
        <v>71187.896110000001</v>
      </c>
      <c r="F16" s="116">
        <v>58280.474829999999</v>
      </c>
      <c r="G16" s="116">
        <v>94991.992450000005</v>
      </c>
      <c r="H16" s="116">
        <v>80637.588019999996</v>
      </c>
      <c r="I16" s="116">
        <v>91732.632410000006</v>
      </c>
      <c r="J16" s="116">
        <v>83292.168380000003</v>
      </c>
      <c r="K16" s="116">
        <v>80306.921660000007</v>
      </c>
      <c r="L16" s="116">
        <v>75327.552849999993</v>
      </c>
      <c r="M16" s="116">
        <v>68137.909379999997</v>
      </c>
      <c r="N16" s="116">
        <v>67533.291320000004</v>
      </c>
      <c r="O16" s="117">
        <v>922336.90168000001</v>
      </c>
    </row>
    <row r="17" spans="1:15" ht="13.8" x14ac:dyDescent="0.25">
      <c r="A17" s="86">
        <v>2022</v>
      </c>
      <c r="B17" s="115" t="s">
        <v>134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75182.390639999998</v>
      </c>
      <c r="N17" s="116">
        <v>79429.707819999996</v>
      </c>
      <c r="O17" s="117">
        <v>828871.06201999995</v>
      </c>
    </row>
    <row r="18" spans="1:15" ht="13.8" x14ac:dyDescent="0.25">
      <c r="A18" s="87">
        <v>2023</v>
      </c>
      <c r="B18" s="115" t="s">
        <v>135</v>
      </c>
      <c r="C18" s="116">
        <v>13942.906209999999</v>
      </c>
      <c r="D18" s="116">
        <v>16068.542299999999</v>
      </c>
      <c r="E18" s="116">
        <v>18032.499930000002</v>
      </c>
      <c r="F18" s="116">
        <v>14477.681780000001</v>
      </c>
      <c r="G18" s="116">
        <v>13997.55701</v>
      </c>
      <c r="H18" s="116">
        <v>8514.9922299999998</v>
      </c>
      <c r="I18" s="116">
        <v>7353.5853699999998</v>
      </c>
      <c r="J18" s="116">
        <v>7429.0817399999996</v>
      </c>
      <c r="K18" s="116">
        <v>6531.4781000000003</v>
      </c>
      <c r="L18" s="116">
        <v>7631.6759300000003</v>
      </c>
      <c r="M18" s="116">
        <v>9334.0265299999992</v>
      </c>
      <c r="N18" s="116">
        <v>11825.37796</v>
      </c>
      <c r="O18" s="117">
        <v>135139.40508999999</v>
      </c>
    </row>
    <row r="19" spans="1:15" ht="13.8" x14ac:dyDescent="0.25">
      <c r="A19" s="86">
        <v>2022</v>
      </c>
      <c r="B19" s="115" t="s">
        <v>135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10091.904850000001</v>
      </c>
      <c r="N19" s="116">
        <v>12919.24202</v>
      </c>
      <c r="O19" s="117">
        <v>137163.26558000001</v>
      </c>
    </row>
    <row r="20" spans="1:15" ht="13.8" x14ac:dyDescent="0.25">
      <c r="A20" s="87">
        <v>2023</v>
      </c>
      <c r="B20" s="115" t="s">
        <v>136</v>
      </c>
      <c r="C20" s="118">
        <v>270948.65119</v>
      </c>
      <c r="D20" s="118">
        <v>242539.37667</v>
      </c>
      <c r="E20" s="118">
        <v>306412.23316</v>
      </c>
      <c r="F20" s="118">
        <v>274546.70837000001</v>
      </c>
      <c r="G20" s="118">
        <v>310016.05894999998</v>
      </c>
      <c r="H20" s="116">
        <v>289588.08308000001</v>
      </c>
      <c r="I20" s="116">
        <v>299245.19647000002</v>
      </c>
      <c r="J20" s="116">
        <v>293787.61972999998</v>
      </c>
      <c r="K20" s="116">
        <v>294390.00935000001</v>
      </c>
      <c r="L20" s="116">
        <v>291782.16110000003</v>
      </c>
      <c r="M20" s="116">
        <v>307121.94293999998</v>
      </c>
      <c r="N20" s="116">
        <v>306479.40573</v>
      </c>
      <c r="O20" s="117">
        <v>3486857.44674</v>
      </c>
    </row>
    <row r="21" spans="1:15" ht="13.8" x14ac:dyDescent="0.25">
      <c r="A21" s="86">
        <v>2022</v>
      </c>
      <c r="B21" s="115" t="s">
        <v>136</v>
      </c>
      <c r="C21" s="116">
        <v>300295.32032</v>
      </c>
      <c r="D21" s="116">
        <v>316201.99005999998</v>
      </c>
      <c r="E21" s="116">
        <v>380631.50910000002</v>
      </c>
      <c r="F21" s="116">
        <v>382265.55797999998</v>
      </c>
      <c r="G21" s="116">
        <v>301401.84957000002</v>
      </c>
      <c r="H21" s="116">
        <v>369497.39085999998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355407.83247000002</v>
      </c>
      <c r="N21" s="116">
        <v>351943.73171000002</v>
      </c>
      <c r="O21" s="117">
        <v>4063580.5158000002</v>
      </c>
    </row>
    <row r="22" spans="1:15" ht="13.8" x14ac:dyDescent="0.25">
      <c r="A22" s="87">
        <v>2023</v>
      </c>
      <c r="B22" s="115" t="s">
        <v>137</v>
      </c>
      <c r="C22" s="118">
        <v>623169.43310999998</v>
      </c>
      <c r="D22" s="118">
        <v>575903.55605000001</v>
      </c>
      <c r="E22" s="118">
        <v>758555.62401999999</v>
      </c>
      <c r="F22" s="118">
        <v>626739.51395000005</v>
      </c>
      <c r="G22" s="118">
        <v>729123.10991999996</v>
      </c>
      <c r="H22" s="116">
        <v>664169.18478999997</v>
      </c>
      <c r="I22" s="116">
        <v>607031.08485999994</v>
      </c>
      <c r="J22" s="116">
        <v>677190.02080000006</v>
      </c>
      <c r="K22" s="116">
        <v>679606.49609000003</v>
      </c>
      <c r="L22" s="116">
        <v>676693.58316000004</v>
      </c>
      <c r="M22" s="116">
        <v>689600.10080000001</v>
      </c>
      <c r="N22" s="116">
        <v>676003.25240999996</v>
      </c>
      <c r="O22" s="117">
        <v>7983784.9599599997</v>
      </c>
    </row>
    <row r="23" spans="1:15" ht="13.8" x14ac:dyDescent="0.25">
      <c r="A23" s="86">
        <v>2022</v>
      </c>
      <c r="B23" s="115" t="s">
        <v>137</v>
      </c>
      <c r="C23" s="116">
        <v>557400.76728000003</v>
      </c>
      <c r="D23" s="118">
        <v>622156.36588000006</v>
      </c>
      <c r="E23" s="116">
        <v>751891.70181</v>
      </c>
      <c r="F23" s="116">
        <v>775660.34239999996</v>
      </c>
      <c r="G23" s="116">
        <v>612460.56715999998</v>
      </c>
      <c r="H23" s="116">
        <v>799352.87908999994</v>
      </c>
      <c r="I23" s="116">
        <v>605383.27394999994</v>
      </c>
      <c r="J23" s="116">
        <v>730779.54717999999</v>
      </c>
      <c r="K23" s="116">
        <v>759405.13135000004</v>
      </c>
      <c r="L23" s="116">
        <v>702849.07897000003</v>
      </c>
      <c r="M23" s="116">
        <v>762443.57660999999</v>
      </c>
      <c r="N23" s="116">
        <v>755251.44472000003</v>
      </c>
      <c r="O23" s="117">
        <v>8435034.6764000002</v>
      </c>
    </row>
    <row r="24" spans="1:15" ht="13.8" x14ac:dyDescent="0.25">
      <c r="A24" s="87">
        <v>2023</v>
      </c>
      <c r="B24" s="113" t="s">
        <v>14</v>
      </c>
      <c r="C24" s="119">
        <f>C26+C28+C30+C32+C34+C36+C38+C40+C42+C44+C46+C48+C50+C52+C54+C56</f>
        <v>13609113.072209999</v>
      </c>
      <c r="D24" s="119">
        <f t="shared" ref="D24:O24" si="2">D26+D28+D30+D32+D34+D36+D38+D40+D42+D44+D46+D48+D50+D52+D54+D56</f>
        <v>13457418.637849998</v>
      </c>
      <c r="E24" s="119">
        <f t="shared" si="2"/>
        <v>17176145.350120001</v>
      </c>
      <c r="F24" s="119">
        <f t="shared" si="2"/>
        <v>13785695.028110001</v>
      </c>
      <c r="G24" s="119">
        <f t="shared" si="2"/>
        <v>15339641.980940003</v>
      </c>
      <c r="H24" s="119">
        <f t="shared" si="2"/>
        <v>14881117.97662</v>
      </c>
      <c r="I24" s="119">
        <f t="shared" si="2"/>
        <v>13998613.25632</v>
      </c>
      <c r="J24" s="119">
        <f t="shared" si="2"/>
        <v>15156613.534370001</v>
      </c>
      <c r="K24" s="119">
        <f t="shared" si="2"/>
        <v>15656526.162319999</v>
      </c>
      <c r="L24" s="119">
        <f t="shared" si="2"/>
        <v>15789232.432410002</v>
      </c>
      <c r="M24" s="119">
        <f t="shared" si="2"/>
        <v>16156859.742090002</v>
      </c>
      <c r="N24" s="119">
        <f t="shared" si="2"/>
        <v>15811645.717099998</v>
      </c>
      <c r="O24" s="119">
        <f t="shared" si="2"/>
        <v>180818622.89046001</v>
      </c>
    </row>
    <row r="25" spans="1:15" ht="13.8" x14ac:dyDescent="0.25">
      <c r="A25" s="86">
        <v>2022</v>
      </c>
      <c r="B25" s="113" t="s">
        <v>14</v>
      </c>
      <c r="C25" s="119">
        <f>C27+C29+C31+C33+C35+C37+C39+C41+C43+C45+C47+C49+C51+C53+C55+C57</f>
        <v>13084912.820630003</v>
      </c>
      <c r="D25" s="119">
        <f t="shared" ref="D25:O25" si="3">D27+D29+D31+D33+D35+D37+D39+D41+D43+D45+D47+D49+D51+D53+D55+D57</f>
        <v>14949769.152829997</v>
      </c>
      <c r="E25" s="119">
        <f t="shared" si="3"/>
        <v>17127785.439339999</v>
      </c>
      <c r="F25" s="119">
        <f t="shared" si="3"/>
        <v>17696509.00499</v>
      </c>
      <c r="G25" s="119">
        <f t="shared" si="3"/>
        <v>14045065.861949999</v>
      </c>
      <c r="H25" s="119">
        <f t="shared" si="3"/>
        <v>17242348.723809998</v>
      </c>
      <c r="I25" s="119">
        <f t="shared" si="3"/>
        <v>13507728.330009999</v>
      </c>
      <c r="J25" s="119">
        <f t="shared" si="3"/>
        <v>15242653.113760002</v>
      </c>
      <c r="K25" s="119">
        <f t="shared" si="3"/>
        <v>16228532.15254</v>
      </c>
      <c r="L25" s="119">
        <f t="shared" si="3"/>
        <v>15003243.783199998</v>
      </c>
      <c r="M25" s="119">
        <f t="shared" si="3"/>
        <v>15436279.74664</v>
      </c>
      <c r="N25" s="119">
        <f t="shared" si="3"/>
        <v>16129423.486579997</v>
      </c>
      <c r="O25" s="119">
        <f t="shared" si="3"/>
        <v>185694251.61628002</v>
      </c>
    </row>
    <row r="26" spans="1:15" ht="13.8" x14ac:dyDescent="0.25">
      <c r="A26" s="87">
        <v>2023</v>
      </c>
      <c r="B26" s="115" t="s">
        <v>138</v>
      </c>
      <c r="C26" s="116">
        <v>816022.56250999996</v>
      </c>
      <c r="D26" s="116">
        <v>714732.62335999997</v>
      </c>
      <c r="E26" s="116">
        <v>900200.20782999997</v>
      </c>
      <c r="F26" s="116">
        <v>756875.90376999998</v>
      </c>
      <c r="G26" s="116">
        <v>847389.77859999996</v>
      </c>
      <c r="H26" s="116">
        <v>770669.41995000001</v>
      </c>
      <c r="I26" s="116">
        <v>694446.99632000003</v>
      </c>
      <c r="J26" s="116">
        <v>781700.19834</v>
      </c>
      <c r="K26" s="116">
        <v>870575.64353</v>
      </c>
      <c r="L26" s="116">
        <v>839865.19822000002</v>
      </c>
      <c r="M26" s="116">
        <v>801621.46386000002</v>
      </c>
      <c r="N26" s="116">
        <v>764346.82013999997</v>
      </c>
      <c r="O26" s="117">
        <v>9558446.8164300006</v>
      </c>
    </row>
    <row r="27" spans="1:15" ht="13.8" x14ac:dyDescent="0.25">
      <c r="A27" s="86">
        <v>2022</v>
      </c>
      <c r="B27" s="115" t="s">
        <v>138</v>
      </c>
      <c r="C27" s="116">
        <v>814726.31256999995</v>
      </c>
      <c r="D27" s="116">
        <v>879770.30166</v>
      </c>
      <c r="E27" s="116">
        <v>950762.14211999997</v>
      </c>
      <c r="F27" s="116">
        <v>992808.34317999997</v>
      </c>
      <c r="G27" s="116">
        <v>766269.23577000003</v>
      </c>
      <c r="H27" s="116">
        <v>980776.99295999995</v>
      </c>
      <c r="I27" s="116">
        <v>726344.14720000001</v>
      </c>
      <c r="J27" s="116">
        <v>834283.21418999997</v>
      </c>
      <c r="K27" s="116">
        <v>933336.44995000004</v>
      </c>
      <c r="L27" s="116">
        <v>831448.66772999999</v>
      </c>
      <c r="M27" s="116">
        <v>842532.55041999999</v>
      </c>
      <c r="N27" s="116">
        <v>797035.70111999998</v>
      </c>
      <c r="O27" s="117">
        <v>10350094.058870001</v>
      </c>
    </row>
    <row r="28" spans="1:15" ht="13.8" x14ac:dyDescent="0.25">
      <c r="A28" s="87">
        <v>2023</v>
      </c>
      <c r="B28" s="115" t="s">
        <v>139</v>
      </c>
      <c r="C28" s="116">
        <v>177753.89418999999</v>
      </c>
      <c r="D28" s="116">
        <v>171506.63599000001</v>
      </c>
      <c r="E28" s="116">
        <v>219464.28085000001</v>
      </c>
      <c r="F28" s="116">
        <v>145998.7916</v>
      </c>
      <c r="G28" s="116">
        <v>149296.72229000001</v>
      </c>
      <c r="H28" s="116">
        <v>160250.14183000001</v>
      </c>
      <c r="I28" s="116">
        <v>134900.30908000001</v>
      </c>
      <c r="J28" s="116">
        <v>167678.58846</v>
      </c>
      <c r="K28" s="116">
        <v>159263.61773</v>
      </c>
      <c r="L28" s="116">
        <v>134792.03492999999</v>
      </c>
      <c r="M28" s="116">
        <v>124119.576</v>
      </c>
      <c r="N28" s="116">
        <v>115970.3496</v>
      </c>
      <c r="O28" s="117">
        <v>1860994.94255</v>
      </c>
    </row>
    <row r="29" spans="1:15" ht="13.8" x14ac:dyDescent="0.25">
      <c r="A29" s="86">
        <v>2022</v>
      </c>
      <c r="B29" s="115" t="s">
        <v>139</v>
      </c>
      <c r="C29" s="116">
        <v>132687.614</v>
      </c>
      <c r="D29" s="116">
        <v>177382.25305</v>
      </c>
      <c r="E29" s="116">
        <v>191674.08778</v>
      </c>
      <c r="F29" s="116">
        <v>186942.25571999999</v>
      </c>
      <c r="G29" s="116">
        <v>116430.7378</v>
      </c>
      <c r="H29" s="116">
        <v>171936.31805</v>
      </c>
      <c r="I29" s="116">
        <v>155304.09828999999</v>
      </c>
      <c r="J29" s="116">
        <v>190866.79866</v>
      </c>
      <c r="K29" s="116">
        <v>209721.9314</v>
      </c>
      <c r="L29" s="116">
        <v>168268.20879</v>
      </c>
      <c r="M29" s="116">
        <v>173099.92561999999</v>
      </c>
      <c r="N29" s="116">
        <v>181956.93289</v>
      </c>
      <c r="O29" s="117">
        <v>2056271.1620499999</v>
      </c>
    </row>
    <row r="30" spans="1:15" s="37" customFormat="1" ht="13.8" x14ac:dyDescent="0.25">
      <c r="A30" s="87">
        <v>2023</v>
      </c>
      <c r="B30" s="115" t="s">
        <v>140</v>
      </c>
      <c r="C30" s="116">
        <v>209099.52807999999</v>
      </c>
      <c r="D30" s="116">
        <v>131395.68210000001</v>
      </c>
      <c r="E30" s="116">
        <v>262162.33821000002</v>
      </c>
      <c r="F30" s="116">
        <v>216365.99752999999</v>
      </c>
      <c r="G30" s="116">
        <v>233538.61155999999</v>
      </c>
      <c r="H30" s="116">
        <v>225469.65090000001</v>
      </c>
      <c r="I30" s="116">
        <v>187517.20712000001</v>
      </c>
      <c r="J30" s="116">
        <v>233925.83191000001</v>
      </c>
      <c r="K30" s="116">
        <v>256088.3015</v>
      </c>
      <c r="L30" s="116">
        <v>274625.17395999999</v>
      </c>
      <c r="M30" s="116">
        <v>266904.02846</v>
      </c>
      <c r="N30" s="116">
        <v>255554.61407000001</v>
      </c>
      <c r="O30" s="117">
        <v>2752646.9654000001</v>
      </c>
    </row>
    <row r="31" spans="1:15" ht="13.8" x14ac:dyDescent="0.25">
      <c r="A31" s="86">
        <v>2022</v>
      </c>
      <c r="B31" s="115" t="s">
        <v>140</v>
      </c>
      <c r="C31" s="116">
        <v>198477.64064999999</v>
      </c>
      <c r="D31" s="116">
        <v>251000.23457999999</v>
      </c>
      <c r="E31" s="116">
        <v>259243.72829</v>
      </c>
      <c r="F31" s="116">
        <v>262164.34668000002</v>
      </c>
      <c r="G31" s="116">
        <v>157792.49171</v>
      </c>
      <c r="H31" s="116">
        <v>225184.98795000001</v>
      </c>
      <c r="I31" s="116">
        <v>156147.20764000001</v>
      </c>
      <c r="J31" s="116">
        <v>224283.58918000001</v>
      </c>
      <c r="K31" s="116">
        <v>245518.36559999999</v>
      </c>
      <c r="L31" s="116">
        <v>256622.58987</v>
      </c>
      <c r="M31" s="116">
        <v>256407.3983</v>
      </c>
      <c r="N31" s="116">
        <v>260537.56518000001</v>
      </c>
      <c r="O31" s="117">
        <v>2753380.1456300002</v>
      </c>
    </row>
    <row r="32" spans="1:15" ht="13.8" x14ac:dyDescent="0.25">
      <c r="A32" s="87">
        <v>2023</v>
      </c>
      <c r="B32" s="115" t="s">
        <v>141</v>
      </c>
      <c r="C32" s="118">
        <v>2300585.4811100001</v>
      </c>
      <c r="D32" s="118">
        <v>2263048.12732</v>
      </c>
      <c r="E32" s="118">
        <v>2881732.8306800001</v>
      </c>
      <c r="F32" s="118">
        <v>2383101.3563000001</v>
      </c>
      <c r="G32" s="118">
        <v>2440354.6822100002</v>
      </c>
      <c r="H32" s="118">
        <v>2385337.5381700001</v>
      </c>
      <c r="I32" s="118">
        <v>2175524.78938</v>
      </c>
      <c r="J32" s="118">
        <v>2665810.0650300002</v>
      </c>
      <c r="K32" s="118">
        <v>2797409.08837</v>
      </c>
      <c r="L32" s="118">
        <v>2691454.4096300001</v>
      </c>
      <c r="M32" s="118">
        <v>2875302.23489</v>
      </c>
      <c r="N32" s="118">
        <v>2712351.3125700001</v>
      </c>
      <c r="O32" s="117">
        <v>30572011.915660001</v>
      </c>
    </row>
    <row r="33" spans="1:15" ht="13.8" x14ac:dyDescent="0.25">
      <c r="A33" s="86">
        <v>2022</v>
      </c>
      <c r="B33" s="115" t="s">
        <v>141</v>
      </c>
      <c r="C33" s="116">
        <v>2140677.3034700002</v>
      </c>
      <c r="D33" s="116">
        <v>2431841.7614099998</v>
      </c>
      <c r="E33" s="116">
        <v>3018845.3198899999</v>
      </c>
      <c r="F33" s="118">
        <v>3329388.4591899998</v>
      </c>
      <c r="G33" s="118">
        <v>2789048.4911799999</v>
      </c>
      <c r="H33" s="118">
        <v>3166370.9374600002</v>
      </c>
      <c r="I33" s="118">
        <v>2890074.0994099998</v>
      </c>
      <c r="J33" s="118">
        <v>2914294.645</v>
      </c>
      <c r="K33" s="118">
        <v>2929540.12641</v>
      </c>
      <c r="L33" s="118">
        <v>2615027.33464</v>
      </c>
      <c r="M33" s="118">
        <v>2572235.2702199998</v>
      </c>
      <c r="N33" s="118">
        <v>2701956.1383500001</v>
      </c>
      <c r="O33" s="117">
        <v>33499299.886629999</v>
      </c>
    </row>
    <row r="34" spans="1:15" ht="13.8" x14ac:dyDescent="0.25">
      <c r="A34" s="87">
        <v>2023</v>
      </c>
      <c r="B34" s="115" t="s">
        <v>142</v>
      </c>
      <c r="C34" s="116">
        <v>1623739.3616200001</v>
      </c>
      <c r="D34" s="116">
        <v>1576681.90426</v>
      </c>
      <c r="E34" s="116">
        <v>1989839.6920700001</v>
      </c>
      <c r="F34" s="116">
        <v>1496695.5481499999</v>
      </c>
      <c r="G34" s="116">
        <v>1647576.8537000001</v>
      </c>
      <c r="H34" s="116">
        <v>1651357.9753399999</v>
      </c>
      <c r="I34" s="116">
        <v>1550041.9419199999</v>
      </c>
      <c r="J34" s="116">
        <v>1668845.7113699999</v>
      </c>
      <c r="K34" s="116">
        <v>1670449.5608699999</v>
      </c>
      <c r="L34" s="116">
        <v>1493652.7324300001</v>
      </c>
      <c r="M34" s="116">
        <v>1430114.18928</v>
      </c>
      <c r="N34" s="116">
        <v>1454726.7940199999</v>
      </c>
      <c r="O34" s="117">
        <v>19253722.26503</v>
      </c>
    </row>
    <row r="35" spans="1:15" ht="13.8" x14ac:dyDescent="0.25">
      <c r="A35" s="86">
        <v>2022</v>
      </c>
      <c r="B35" s="115" t="s">
        <v>142</v>
      </c>
      <c r="C35" s="116">
        <v>1591558.0122100001</v>
      </c>
      <c r="D35" s="116">
        <v>1840227.1335499999</v>
      </c>
      <c r="E35" s="116">
        <v>2014016.5267</v>
      </c>
      <c r="F35" s="116">
        <v>2035670.0064399999</v>
      </c>
      <c r="G35" s="116">
        <v>1335833.5803100001</v>
      </c>
      <c r="H35" s="116">
        <v>1965643.8595400001</v>
      </c>
      <c r="I35" s="116">
        <v>1617482.3100099999</v>
      </c>
      <c r="J35" s="116">
        <v>1836844.13962</v>
      </c>
      <c r="K35" s="116">
        <v>1919975.1106799999</v>
      </c>
      <c r="L35" s="116">
        <v>1701714.9441500001</v>
      </c>
      <c r="M35" s="116">
        <v>1630644.62347</v>
      </c>
      <c r="N35" s="116">
        <v>1703955.4150100001</v>
      </c>
      <c r="O35" s="117">
        <v>21193565.66169</v>
      </c>
    </row>
    <row r="36" spans="1:15" ht="13.8" x14ac:dyDescent="0.25">
      <c r="A36" s="87">
        <v>2023</v>
      </c>
      <c r="B36" s="115" t="s">
        <v>143</v>
      </c>
      <c r="C36" s="116">
        <v>2711996.1321999999</v>
      </c>
      <c r="D36" s="116">
        <v>2610330.68297</v>
      </c>
      <c r="E36" s="116">
        <v>3284639.7244500001</v>
      </c>
      <c r="F36" s="116">
        <v>2690029.23006</v>
      </c>
      <c r="G36" s="116">
        <v>3026163.64267</v>
      </c>
      <c r="H36" s="116">
        <v>2986020.0856400002</v>
      </c>
      <c r="I36" s="116">
        <v>2723195.6379999998</v>
      </c>
      <c r="J36" s="116">
        <v>2725645.4395699999</v>
      </c>
      <c r="K36" s="116">
        <v>2818712.8188800002</v>
      </c>
      <c r="L36" s="116">
        <v>3080989.1738399998</v>
      </c>
      <c r="M36" s="116">
        <v>3170232.7270499999</v>
      </c>
      <c r="N36" s="116">
        <v>3176274.6838199999</v>
      </c>
      <c r="O36" s="117">
        <v>35004229.979149997</v>
      </c>
    </row>
    <row r="37" spans="1:15" ht="13.8" x14ac:dyDescent="0.25">
      <c r="A37" s="86">
        <v>2022</v>
      </c>
      <c r="B37" s="115" t="s">
        <v>143</v>
      </c>
      <c r="C37" s="116">
        <v>2227429.80045</v>
      </c>
      <c r="D37" s="116">
        <v>2537876.19153</v>
      </c>
      <c r="E37" s="116">
        <v>2679350.7283000001</v>
      </c>
      <c r="F37" s="116">
        <v>2742241.7187999999</v>
      </c>
      <c r="G37" s="116">
        <v>2294857.86919</v>
      </c>
      <c r="H37" s="116">
        <v>2768701.7192000002</v>
      </c>
      <c r="I37" s="116">
        <v>2048166.6883400001</v>
      </c>
      <c r="J37" s="116">
        <v>2264566.8483500001</v>
      </c>
      <c r="K37" s="116">
        <v>2751296.43004</v>
      </c>
      <c r="L37" s="116">
        <v>2647880.5144699998</v>
      </c>
      <c r="M37" s="116">
        <v>2872035.9400300002</v>
      </c>
      <c r="N37" s="116">
        <v>3141285.2233199999</v>
      </c>
      <c r="O37" s="117">
        <v>30975689.672019999</v>
      </c>
    </row>
    <row r="38" spans="1:15" ht="13.8" x14ac:dyDescent="0.25">
      <c r="A38" s="87">
        <v>2023</v>
      </c>
      <c r="B38" s="115" t="s">
        <v>144</v>
      </c>
      <c r="C38" s="116">
        <v>20511.080989999999</v>
      </c>
      <c r="D38" s="116">
        <v>48988.009310000001</v>
      </c>
      <c r="E38" s="116">
        <v>108585.76742</v>
      </c>
      <c r="F38" s="116">
        <v>107987.69313</v>
      </c>
      <c r="G38" s="116">
        <v>203809.47146</v>
      </c>
      <c r="H38" s="116">
        <v>185363.21223</v>
      </c>
      <c r="I38" s="116">
        <v>202576.08718999999</v>
      </c>
      <c r="J38" s="116">
        <v>304348.46383999998</v>
      </c>
      <c r="K38" s="116">
        <v>179322.18877000001</v>
      </c>
      <c r="L38" s="116">
        <v>96963.818669999993</v>
      </c>
      <c r="M38" s="116">
        <v>259258.75424000001</v>
      </c>
      <c r="N38" s="116">
        <v>223264.79871</v>
      </c>
      <c r="O38" s="117">
        <v>1940979.3459600001</v>
      </c>
    </row>
    <row r="39" spans="1:15" ht="13.8" x14ac:dyDescent="0.25">
      <c r="A39" s="86">
        <v>2022</v>
      </c>
      <c r="B39" s="115" t="s">
        <v>144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189314.94339</v>
      </c>
      <c r="O39" s="117">
        <v>1453063.3784399999</v>
      </c>
    </row>
    <row r="40" spans="1:15" ht="13.8" x14ac:dyDescent="0.25">
      <c r="A40" s="87">
        <v>2023</v>
      </c>
      <c r="B40" s="115" t="s">
        <v>145</v>
      </c>
      <c r="C40" s="116">
        <v>1173646.8828799999</v>
      </c>
      <c r="D40" s="116">
        <v>1303248.9447399999</v>
      </c>
      <c r="E40" s="116">
        <v>1511701.59503</v>
      </c>
      <c r="F40" s="116">
        <v>1216439.6616100001</v>
      </c>
      <c r="G40" s="116">
        <v>1379798.9893799999</v>
      </c>
      <c r="H40" s="116">
        <v>1337391.3232400001</v>
      </c>
      <c r="I40" s="116">
        <v>1262503.8188499999</v>
      </c>
      <c r="J40" s="116">
        <v>1399062.5295800001</v>
      </c>
      <c r="K40" s="116">
        <v>1398572.24086</v>
      </c>
      <c r="L40" s="116">
        <v>1415306.7765800001</v>
      </c>
      <c r="M40" s="116">
        <v>1387329.7020700001</v>
      </c>
      <c r="N40" s="116">
        <v>1442064.5986899999</v>
      </c>
      <c r="O40" s="117">
        <v>16227067.063510001</v>
      </c>
    </row>
    <row r="41" spans="1:15" ht="13.8" x14ac:dyDescent="0.25">
      <c r="A41" s="86">
        <v>2022</v>
      </c>
      <c r="B41" s="115" t="s">
        <v>145</v>
      </c>
      <c r="C41" s="116">
        <v>980374.20111999998</v>
      </c>
      <c r="D41" s="116">
        <v>1173474.2985799999</v>
      </c>
      <c r="E41" s="116">
        <v>1365457.3721100001</v>
      </c>
      <c r="F41" s="116">
        <v>1395609.22731</v>
      </c>
      <c r="G41" s="116">
        <v>1064241.48202</v>
      </c>
      <c r="H41" s="116">
        <v>1356579.68358</v>
      </c>
      <c r="I41" s="116">
        <v>1024625.6609</v>
      </c>
      <c r="J41" s="116">
        <v>1253638.01565</v>
      </c>
      <c r="K41" s="116">
        <v>1334609.63558</v>
      </c>
      <c r="L41" s="116">
        <v>1320585.2388500001</v>
      </c>
      <c r="M41" s="116">
        <v>1423777.36757</v>
      </c>
      <c r="N41" s="116">
        <v>1472989.6661400001</v>
      </c>
      <c r="O41" s="117">
        <v>15165961.849409999</v>
      </c>
    </row>
    <row r="42" spans="1:15" ht="13.8" x14ac:dyDescent="0.25">
      <c r="A42" s="87">
        <v>2023</v>
      </c>
      <c r="B42" s="115" t="s">
        <v>146</v>
      </c>
      <c r="C42" s="116">
        <v>841196.85007000004</v>
      </c>
      <c r="D42" s="116">
        <v>847880.97644999996</v>
      </c>
      <c r="E42" s="116">
        <v>1050187.85259</v>
      </c>
      <c r="F42" s="116">
        <v>882967.95181</v>
      </c>
      <c r="G42" s="116">
        <v>922539.20559000003</v>
      </c>
      <c r="H42" s="116">
        <v>976098.70534999995</v>
      </c>
      <c r="I42" s="116">
        <v>831436.5183</v>
      </c>
      <c r="J42" s="116">
        <v>972190.37855999998</v>
      </c>
      <c r="K42" s="116">
        <v>1006637.5419599999</v>
      </c>
      <c r="L42" s="116">
        <v>995989.49624999997</v>
      </c>
      <c r="M42" s="116">
        <v>1017984.61216</v>
      </c>
      <c r="N42" s="116">
        <v>992646.38621000003</v>
      </c>
      <c r="O42" s="117">
        <v>11337756.475299999</v>
      </c>
    </row>
    <row r="43" spans="1:15" ht="13.8" x14ac:dyDescent="0.25">
      <c r="A43" s="86">
        <v>2022</v>
      </c>
      <c r="B43" s="115" t="s">
        <v>146</v>
      </c>
      <c r="C43" s="116">
        <v>710623.13197999995</v>
      </c>
      <c r="D43" s="116">
        <v>812964.40657999995</v>
      </c>
      <c r="E43" s="116">
        <v>908444.94969000004</v>
      </c>
      <c r="F43" s="116">
        <v>905617.86228</v>
      </c>
      <c r="G43" s="116">
        <v>719443.06295000005</v>
      </c>
      <c r="H43" s="116">
        <v>903199.89557000005</v>
      </c>
      <c r="I43" s="116">
        <v>720125.86938000005</v>
      </c>
      <c r="J43" s="116">
        <v>847900.01862999995</v>
      </c>
      <c r="K43" s="116">
        <v>946727.58713</v>
      </c>
      <c r="L43" s="116">
        <v>851497.61315999995</v>
      </c>
      <c r="M43" s="116">
        <v>1010023.23911</v>
      </c>
      <c r="N43" s="116">
        <v>1024921.28833</v>
      </c>
      <c r="O43" s="117">
        <v>10361488.924790001</v>
      </c>
    </row>
    <row r="44" spans="1:15" ht="13.8" x14ac:dyDescent="0.25">
      <c r="A44" s="87">
        <v>2023</v>
      </c>
      <c r="B44" s="115" t="s">
        <v>147</v>
      </c>
      <c r="C44" s="116">
        <v>1050062.7729</v>
      </c>
      <c r="D44" s="116">
        <v>1000956.8120499999</v>
      </c>
      <c r="E44" s="116">
        <v>1224195.9008200001</v>
      </c>
      <c r="F44" s="116">
        <v>997221.03836999997</v>
      </c>
      <c r="G44" s="116">
        <v>1143067.4909399999</v>
      </c>
      <c r="H44" s="116">
        <v>1088852.4612</v>
      </c>
      <c r="I44" s="116">
        <v>987879.02543000004</v>
      </c>
      <c r="J44" s="116">
        <v>1064965.1979100001</v>
      </c>
      <c r="K44" s="116">
        <v>1016302.60522</v>
      </c>
      <c r="L44" s="116">
        <v>971151.22869000002</v>
      </c>
      <c r="M44" s="116">
        <v>975732.96732000005</v>
      </c>
      <c r="N44" s="116">
        <v>955374.277</v>
      </c>
      <c r="O44" s="117">
        <v>12475761.77785</v>
      </c>
    </row>
    <row r="45" spans="1:15" ht="13.8" x14ac:dyDescent="0.25">
      <c r="A45" s="86">
        <v>2022</v>
      </c>
      <c r="B45" s="115" t="s">
        <v>147</v>
      </c>
      <c r="C45" s="116">
        <v>1119845.1189300001</v>
      </c>
      <c r="D45" s="116">
        <v>1241104.3258199999</v>
      </c>
      <c r="E45" s="116">
        <v>1443490.54956</v>
      </c>
      <c r="F45" s="116">
        <v>1496963.6429900001</v>
      </c>
      <c r="G45" s="116">
        <v>1165756.3446899999</v>
      </c>
      <c r="H45" s="116">
        <v>1343438.3547799999</v>
      </c>
      <c r="I45" s="116">
        <v>978534.42003000004</v>
      </c>
      <c r="J45" s="116">
        <v>1131631.1985200001</v>
      </c>
      <c r="K45" s="116">
        <v>1187644.25244</v>
      </c>
      <c r="L45" s="116">
        <v>1048139.25584</v>
      </c>
      <c r="M45" s="116">
        <v>1127724.56843</v>
      </c>
      <c r="N45" s="116">
        <v>1095772.14518</v>
      </c>
      <c r="O45" s="117">
        <v>14380044.177209999</v>
      </c>
    </row>
    <row r="46" spans="1:15" ht="13.8" x14ac:dyDescent="0.25">
      <c r="A46" s="87">
        <v>2023</v>
      </c>
      <c r="B46" s="115" t="s">
        <v>148</v>
      </c>
      <c r="C46" s="116">
        <v>1105699.5939499999</v>
      </c>
      <c r="D46" s="116">
        <v>1056070.5457599999</v>
      </c>
      <c r="E46" s="116">
        <v>1388525.64216</v>
      </c>
      <c r="F46" s="116">
        <v>1063458.91233</v>
      </c>
      <c r="G46" s="116">
        <v>1249314.5434600001</v>
      </c>
      <c r="H46" s="116">
        <v>1314445.2355800001</v>
      </c>
      <c r="I46" s="116">
        <v>1153712.71105</v>
      </c>
      <c r="J46" s="116">
        <v>1338987.66588</v>
      </c>
      <c r="K46" s="116">
        <v>1372340.36363</v>
      </c>
      <c r="L46" s="116">
        <v>1315166.54752</v>
      </c>
      <c r="M46" s="116">
        <v>1164884.4232000001</v>
      </c>
      <c r="N46" s="116">
        <v>1355230.0451</v>
      </c>
      <c r="O46" s="117">
        <v>14877836.22962</v>
      </c>
    </row>
    <row r="47" spans="1:15" ht="13.8" x14ac:dyDescent="0.25">
      <c r="A47" s="86">
        <v>2022</v>
      </c>
      <c r="B47" s="115" t="s">
        <v>148</v>
      </c>
      <c r="C47" s="116">
        <v>1623907.8937899999</v>
      </c>
      <c r="D47" s="116">
        <v>1746698.6198</v>
      </c>
      <c r="E47" s="116">
        <v>2254350.3941299999</v>
      </c>
      <c r="F47" s="116">
        <v>2016288.0705599999</v>
      </c>
      <c r="G47" s="116">
        <v>1903111.08714</v>
      </c>
      <c r="H47" s="116">
        <v>2283458.2668699999</v>
      </c>
      <c r="I47" s="116">
        <v>1596973.6671500001</v>
      </c>
      <c r="J47" s="116">
        <v>1804223.83433</v>
      </c>
      <c r="K47" s="116">
        <v>1754835.0504300001</v>
      </c>
      <c r="L47" s="116">
        <v>1376189.62421</v>
      </c>
      <c r="M47" s="116">
        <v>1337667.34567</v>
      </c>
      <c r="N47" s="116">
        <v>1327665.9178899999</v>
      </c>
      <c r="O47" s="117">
        <v>21025369.77197</v>
      </c>
    </row>
    <row r="48" spans="1:15" ht="13.8" x14ac:dyDescent="0.25">
      <c r="A48" s="87">
        <v>2023</v>
      </c>
      <c r="B48" s="115" t="s">
        <v>149</v>
      </c>
      <c r="C48" s="116">
        <v>360462.28898999997</v>
      </c>
      <c r="D48" s="116">
        <v>354125.73582</v>
      </c>
      <c r="E48" s="116">
        <v>438196.80982999998</v>
      </c>
      <c r="F48" s="116">
        <v>373566.96041</v>
      </c>
      <c r="G48" s="116">
        <v>450033.32088000001</v>
      </c>
      <c r="H48" s="116">
        <v>412001.04162999999</v>
      </c>
      <c r="I48" s="116">
        <v>371785.79664999997</v>
      </c>
      <c r="J48" s="116">
        <v>395262.42658000003</v>
      </c>
      <c r="K48" s="116">
        <v>382864.37287000002</v>
      </c>
      <c r="L48" s="116">
        <v>364247.70872</v>
      </c>
      <c r="M48" s="116">
        <v>345804.68517999997</v>
      </c>
      <c r="N48" s="116">
        <v>353025.41145999997</v>
      </c>
      <c r="O48" s="117">
        <v>4601376.5590199996</v>
      </c>
    </row>
    <row r="49" spans="1:15" ht="13.8" x14ac:dyDescent="0.25">
      <c r="A49" s="86">
        <v>2022</v>
      </c>
      <c r="B49" s="115" t="s">
        <v>149</v>
      </c>
      <c r="C49" s="116">
        <v>353650.17375000002</v>
      </c>
      <c r="D49" s="116">
        <v>428002.80291000003</v>
      </c>
      <c r="E49" s="116">
        <v>512983.46048000001</v>
      </c>
      <c r="F49" s="116">
        <v>565756.64697</v>
      </c>
      <c r="G49" s="116">
        <v>444256.3174</v>
      </c>
      <c r="H49" s="116">
        <v>522785.36475000001</v>
      </c>
      <c r="I49" s="116">
        <v>416802.23943000002</v>
      </c>
      <c r="J49" s="116">
        <v>473859.94527999999</v>
      </c>
      <c r="K49" s="116">
        <v>458797.09993999999</v>
      </c>
      <c r="L49" s="116">
        <v>413607.05082</v>
      </c>
      <c r="M49" s="116">
        <v>416752.15425999998</v>
      </c>
      <c r="N49" s="116">
        <v>439727.12341</v>
      </c>
      <c r="O49" s="117">
        <v>5446980.3794</v>
      </c>
    </row>
    <row r="50" spans="1:15" ht="13.8" x14ac:dyDescent="0.25">
      <c r="A50" s="87">
        <v>2023</v>
      </c>
      <c r="B50" s="115" t="s">
        <v>150</v>
      </c>
      <c r="C50" s="116">
        <v>414228.29746999999</v>
      </c>
      <c r="D50" s="116">
        <v>525446.51521999994</v>
      </c>
      <c r="E50" s="116">
        <v>737508.56022999994</v>
      </c>
      <c r="F50" s="116">
        <v>477350.15331000002</v>
      </c>
      <c r="G50" s="116">
        <v>459139.96552999999</v>
      </c>
      <c r="H50" s="116">
        <v>438773.85038999998</v>
      </c>
      <c r="I50" s="116">
        <v>496892.45447</v>
      </c>
      <c r="J50" s="116">
        <v>461418.68838000001</v>
      </c>
      <c r="K50" s="116">
        <v>692706.08218999999</v>
      </c>
      <c r="L50" s="116">
        <v>994343.91090999998</v>
      </c>
      <c r="M50" s="116">
        <v>1249330.0782900001</v>
      </c>
      <c r="N50" s="116">
        <v>693498.31755000004</v>
      </c>
      <c r="O50" s="117">
        <v>7640636.8739400003</v>
      </c>
    </row>
    <row r="51" spans="1:15" ht="13.8" x14ac:dyDescent="0.25">
      <c r="A51" s="86">
        <v>2022</v>
      </c>
      <c r="B51" s="115" t="s">
        <v>150</v>
      </c>
      <c r="C51" s="116">
        <v>358702.97214999999</v>
      </c>
      <c r="D51" s="116">
        <v>490368.09152999998</v>
      </c>
      <c r="E51" s="116">
        <v>434421.48194000003</v>
      </c>
      <c r="F51" s="116">
        <v>528467.88006999996</v>
      </c>
      <c r="G51" s="116">
        <v>352195.34039999999</v>
      </c>
      <c r="H51" s="116">
        <v>532181.44374000002</v>
      </c>
      <c r="I51" s="116">
        <v>370694.84694999998</v>
      </c>
      <c r="J51" s="116">
        <v>500628.32678</v>
      </c>
      <c r="K51" s="116">
        <v>602816.76728999999</v>
      </c>
      <c r="L51" s="116">
        <v>534980.29251000006</v>
      </c>
      <c r="M51" s="116">
        <v>604023.04359999998</v>
      </c>
      <c r="N51" s="116">
        <v>547013.78835000005</v>
      </c>
      <c r="O51" s="117">
        <v>5856494.2753100004</v>
      </c>
    </row>
    <row r="52" spans="1:15" ht="13.8" x14ac:dyDescent="0.25">
      <c r="A52" s="87">
        <v>2023</v>
      </c>
      <c r="B52" s="115" t="s">
        <v>151</v>
      </c>
      <c r="C52" s="116">
        <v>278884.94871000003</v>
      </c>
      <c r="D52" s="116">
        <v>287110.67463999998</v>
      </c>
      <c r="E52" s="116">
        <v>505697.54947999999</v>
      </c>
      <c r="F52" s="116">
        <v>417259.74021999998</v>
      </c>
      <c r="G52" s="116">
        <v>549934.81740000006</v>
      </c>
      <c r="H52" s="116">
        <v>332637.27938999998</v>
      </c>
      <c r="I52" s="116">
        <v>657172.97959999996</v>
      </c>
      <c r="J52" s="116">
        <v>375762.79655000003</v>
      </c>
      <c r="K52" s="116">
        <v>430282.38802000001</v>
      </c>
      <c r="L52" s="116">
        <v>509992.53152000002</v>
      </c>
      <c r="M52" s="116">
        <v>481780.40470999997</v>
      </c>
      <c r="N52" s="116">
        <v>719105.49295999995</v>
      </c>
      <c r="O52" s="117">
        <v>5545621.6031999998</v>
      </c>
    </row>
    <row r="53" spans="1:15" ht="13.8" x14ac:dyDescent="0.25">
      <c r="A53" s="86">
        <v>2022</v>
      </c>
      <c r="B53" s="115" t="s">
        <v>151</v>
      </c>
      <c r="C53" s="116">
        <v>295374.95462999999</v>
      </c>
      <c r="D53" s="116">
        <v>325086.05401000002</v>
      </c>
      <c r="E53" s="116">
        <v>326941.74854</v>
      </c>
      <c r="F53" s="116">
        <v>390461.09840999998</v>
      </c>
      <c r="G53" s="116">
        <v>330384.31631000002</v>
      </c>
      <c r="H53" s="116">
        <v>286911.48207999999</v>
      </c>
      <c r="I53" s="116">
        <v>294368.00948000001</v>
      </c>
      <c r="J53" s="116">
        <v>333532.23485000001</v>
      </c>
      <c r="K53" s="116">
        <v>166231.57717999999</v>
      </c>
      <c r="L53" s="116">
        <v>464523.28284</v>
      </c>
      <c r="M53" s="116">
        <v>503256.20325999998</v>
      </c>
      <c r="N53" s="116">
        <v>647435.86632000003</v>
      </c>
      <c r="O53" s="117">
        <v>4364506.8279100005</v>
      </c>
    </row>
    <row r="54" spans="1:15" ht="13.8" x14ac:dyDescent="0.25">
      <c r="A54" s="87">
        <v>2023</v>
      </c>
      <c r="B54" s="115" t="s">
        <v>152</v>
      </c>
      <c r="C54" s="116">
        <v>525223.39653999999</v>
      </c>
      <c r="D54" s="116">
        <v>565894.76786000002</v>
      </c>
      <c r="E54" s="116">
        <v>673506.59846999997</v>
      </c>
      <c r="F54" s="116">
        <v>560376.08950999996</v>
      </c>
      <c r="G54" s="116">
        <v>637683.88526999997</v>
      </c>
      <c r="H54" s="116">
        <v>616450.05578000005</v>
      </c>
      <c r="I54" s="116">
        <v>569026.98296000005</v>
      </c>
      <c r="J54" s="116">
        <v>601009.55241</v>
      </c>
      <c r="K54" s="116">
        <v>604999.34791999997</v>
      </c>
      <c r="L54" s="116">
        <v>610691.69053999998</v>
      </c>
      <c r="M54" s="116">
        <v>606459.89538</v>
      </c>
      <c r="N54" s="116">
        <v>598211.81519999995</v>
      </c>
      <c r="O54" s="117">
        <v>7169534.0778400004</v>
      </c>
    </row>
    <row r="55" spans="1:15" ht="13.8" x14ac:dyDescent="0.25">
      <c r="A55" s="86">
        <v>2022</v>
      </c>
      <c r="B55" s="115" t="s">
        <v>152</v>
      </c>
      <c r="C55" s="116">
        <v>457900.04622000002</v>
      </c>
      <c r="D55" s="116">
        <v>536898.83403999999</v>
      </c>
      <c r="E55" s="116">
        <v>616156.92067000002</v>
      </c>
      <c r="F55" s="116">
        <v>634958.22169999999</v>
      </c>
      <c r="G55" s="116">
        <v>494690.45110000001</v>
      </c>
      <c r="H55" s="116">
        <v>619959.08288</v>
      </c>
      <c r="I55" s="116">
        <v>458391.49213999999</v>
      </c>
      <c r="J55" s="116">
        <v>544484.21947999997</v>
      </c>
      <c r="K55" s="116">
        <v>576728.47770000005</v>
      </c>
      <c r="L55" s="116">
        <v>551112.19467</v>
      </c>
      <c r="M55" s="116">
        <v>598845.03720999998</v>
      </c>
      <c r="N55" s="116">
        <v>586343.28162999998</v>
      </c>
      <c r="O55" s="117">
        <v>6676468.2594400002</v>
      </c>
    </row>
    <row r="56" spans="1:15" ht="13.8" x14ac:dyDescent="0.25">
      <c r="A56" s="87">
        <v>2023</v>
      </c>
      <c r="B56" s="115" t="s">
        <v>153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7">
        <v>0</v>
      </c>
    </row>
    <row r="57" spans="1:15" ht="13.8" x14ac:dyDescent="0.25">
      <c r="A57" s="86">
        <v>2022</v>
      </c>
      <c r="B57" s="115" t="s">
        <v>153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14089.11015</v>
      </c>
      <c r="I57" s="116">
        <v>9550.5758000000005</v>
      </c>
      <c r="J57" s="116">
        <v>10220.596670000001</v>
      </c>
      <c r="K57" s="116">
        <v>11404.558209999999</v>
      </c>
      <c r="L57" s="116">
        <v>12074.97162</v>
      </c>
      <c r="M57" s="116">
        <v>12175.232770000001</v>
      </c>
      <c r="N57" s="116">
        <v>11512.49007</v>
      </c>
      <c r="O57" s="117">
        <v>135573.18551000001</v>
      </c>
    </row>
    <row r="58" spans="1:15" ht="13.8" x14ac:dyDescent="0.25">
      <c r="A58" s="87">
        <v>2023</v>
      </c>
      <c r="B58" s="113" t="s">
        <v>31</v>
      </c>
      <c r="C58" s="119">
        <f>C60</f>
        <v>441306.82462999999</v>
      </c>
      <c r="D58" s="119">
        <f t="shared" ref="D58:O58" si="4">D60</f>
        <v>397254.84522000002</v>
      </c>
      <c r="E58" s="119">
        <f t="shared" si="4"/>
        <v>478851.44981999998</v>
      </c>
      <c r="F58" s="119">
        <f t="shared" si="4"/>
        <v>467165.44588999997</v>
      </c>
      <c r="G58" s="119">
        <f t="shared" si="4"/>
        <v>546205.85152999999</v>
      </c>
      <c r="H58" s="119">
        <f t="shared" si="4"/>
        <v>482339.12163000001</v>
      </c>
      <c r="I58" s="119">
        <f t="shared" si="4"/>
        <v>462882.70361000003</v>
      </c>
      <c r="J58" s="119">
        <f t="shared" si="4"/>
        <v>495647.41979999997</v>
      </c>
      <c r="K58" s="119">
        <f t="shared" si="4"/>
        <v>487099.32006</v>
      </c>
      <c r="L58" s="119">
        <f t="shared" si="4"/>
        <v>498679.89013000001</v>
      </c>
      <c r="M58" s="119">
        <f t="shared" si="4"/>
        <v>482442.36713999999</v>
      </c>
      <c r="N58" s="119">
        <f t="shared" si="4"/>
        <v>508428.61018000002</v>
      </c>
      <c r="O58" s="119">
        <f t="shared" si="4"/>
        <v>5748303.8496399997</v>
      </c>
    </row>
    <row r="59" spans="1:15" ht="13.8" x14ac:dyDescent="0.25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554613.88878000004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487987.18544999999</v>
      </c>
      <c r="J59" s="119">
        <f t="shared" si="5"/>
        <v>593089.54356999998</v>
      </c>
      <c r="K59" s="119">
        <f t="shared" si="5"/>
        <v>537861.99407999997</v>
      </c>
      <c r="L59" s="119">
        <f t="shared" si="5"/>
        <v>462008.54527</v>
      </c>
      <c r="M59" s="119">
        <f t="shared" si="5"/>
        <v>503422.24767000001</v>
      </c>
      <c r="N59" s="119">
        <f t="shared" si="5"/>
        <v>515319.92612000002</v>
      </c>
      <c r="O59" s="119">
        <f t="shared" si="5"/>
        <v>6455096.0247099996</v>
      </c>
    </row>
    <row r="60" spans="1:15" ht="13.8" x14ac:dyDescent="0.25">
      <c r="A60" s="87">
        <v>2023</v>
      </c>
      <c r="B60" s="115" t="s">
        <v>154</v>
      </c>
      <c r="C60" s="116">
        <v>441306.82462999999</v>
      </c>
      <c r="D60" s="116">
        <v>397254.84522000002</v>
      </c>
      <c r="E60" s="116">
        <v>478851.44981999998</v>
      </c>
      <c r="F60" s="116">
        <v>467165.44588999997</v>
      </c>
      <c r="G60" s="116">
        <v>546205.85152999999</v>
      </c>
      <c r="H60" s="116">
        <v>482339.12163000001</v>
      </c>
      <c r="I60" s="116">
        <v>462882.70361000003</v>
      </c>
      <c r="J60" s="116">
        <v>495647.41979999997</v>
      </c>
      <c r="K60" s="116">
        <v>487099.32006</v>
      </c>
      <c r="L60" s="116">
        <v>498679.89013000001</v>
      </c>
      <c r="M60" s="116">
        <v>482442.36713999999</v>
      </c>
      <c r="N60" s="116">
        <v>508428.61018000002</v>
      </c>
      <c r="O60" s="117">
        <v>5748303.8496399997</v>
      </c>
    </row>
    <row r="61" spans="1:15" ht="14.4" thickBot="1" x14ac:dyDescent="0.3">
      <c r="A61" s="86">
        <v>2022</v>
      </c>
      <c r="B61" s="115" t="s">
        <v>154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487987.18544999999</v>
      </c>
      <c r="J61" s="116">
        <v>593089.54356999998</v>
      </c>
      <c r="K61" s="116">
        <v>537861.99407999997</v>
      </c>
      <c r="L61" s="116">
        <v>462008.54527</v>
      </c>
      <c r="M61" s="116">
        <v>503422.24767000001</v>
      </c>
      <c r="N61" s="116">
        <v>515319.92612000002</v>
      </c>
      <c r="O61" s="117">
        <v>6455096.0247099996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.8" thickBot="1" x14ac:dyDescent="0.3">
      <c r="A82" s="120">
        <v>2022</v>
      </c>
      <c r="B82" s="121" t="s">
        <v>40</v>
      </c>
      <c r="C82" s="122">
        <v>17553745.067000002</v>
      </c>
      <c r="D82" s="122">
        <v>19904331.120000001</v>
      </c>
      <c r="E82" s="122">
        <v>22609642.478</v>
      </c>
      <c r="F82" s="122">
        <v>23330991.125</v>
      </c>
      <c r="G82" s="122">
        <v>18931811.633000001</v>
      </c>
      <c r="H82" s="122">
        <v>23359482.375999998</v>
      </c>
      <c r="I82" s="122">
        <v>18536547.530999999</v>
      </c>
      <c r="J82" s="122">
        <v>21275849.662</v>
      </c>
      <c r="K82" s="122">
        <v>22596774.302000001</v>
      </c>
      <c r="L82" s="122">
        <v>21300785.131999999</v>
      </c>
      <c r="M82" s="122">
        <v>21871038.612</v>
      </c>
      <c r="N82" s="122">
        <v>22898748.625</v>
      </c>
      <c r="O82" s="122">
        <f t="shared" ref="O82" si="7">SUM(C82:N82)</f>
        <v>254169747.66300002</v>
      </c>
    </row>
    <row r="83" spans="1:15" ht="13.8" thickBot="1" x14ac:dyDescent="0.3">
      <c r="A83" s="120">
        <v>2023</v>
      </c>
      <c r="B83" s="121" t="s">
        <v>40</v>
      </c>
      <c r="C83" s="122">
        <v>19324344.316</v>
      </c>
      <c r="D83" s="122">
        <v>18570293.258000001</v>
      </c>
      <c r="E83" s="122">
        <v>23561564.760000002</v>
      </c>
      <c r="F83" s="122">
        <v>19256618.859999999</v>
      </c>
      <c r="G83" s="122">
        <v>21633834.050999999</v>
      </c>
      <c r="H83" s="122">
        <v>20836974.291000001</v>
      </c>
      <c r="I83" s="122">
        <v>19795531.607000001</v>
      </c>
      <c r="J83" s="122">
        <v>21578961.686000001</v>
      </c>
      <c r="K83" s="122">
        <v>22441682.443999998</v>
      </c>
      <c r="L83" s="122">
        <v>22811866.118999999</v>
      </c>
      <c r="M83" s="122">
        <v>22998694.166000001</v>
      </c>
      <c r="N83" s="163">
        <v>22998556.443</v>
      </c>
      <c r="O83" s="122">
        <f t="shared" ref="O83" si="8">SUM(C83:N83)</f>
        <v>255808922.00099999</v>
      </c>
    </row>
    <row r="84" spans="1:15" x14ac:dyDescent="0.25">
      <c r="C84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1" t="s">
        <v>62</v>
      </c>
      <c r="B2" s="151"/>
      <c r="C2" s="151"/>
      <c r="D2" s="151"/>
    </row>
    <row r="3" spans="1:4" ht="15.6" x14ac:dyDescent="0.3">
      <c r="A3" s="150" t="s">
        <v>63</v>
      </c>
      <c r="B3" s="150"/>
      <c r="C3" s="150"/>
      <c r="D3" s="150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155</v>
      </c>
      <c r="C5" s="127" t="s">
        <v>156</v>
      </c>
      <c r="D5" s="128" t="s">
        <v>65</v>
      </c>
    </row>
    <row r="6" spans="1:4" x14ac:dyDescent="0.25">
      <c r="A6" s="129" t="s">
        <v>157</v>
      </c>
      <c r="B6" s="130">
        <v>24.270869999999999</v>
      </c>
      <c r="C6" s="130">
        <v>31992.680509999998</v>
      </c>
      <c r="D6" s="136">
        <f t="shared" ref="D6:D15" si="0">(C6-B6)/B6</f>
        <v>1317.1513686983615</v>
      </c>
    </row>
    <row r="7" spans="1:4" x14ac:dyDescent="0.25">
      <c r="A7" s="129" t="s">
        <v>158</v>
      </c>
      <c r="B7" s="130">
        <v>0.11939</v>
      </c>
      <c r="C7" s="130">
        <v>33.894199999999998</v>
      </c>
      <c r="D7" s="136">
        <f t="shared" si="0"/>
        <v>282.89479855934331</v>
      </c>
    </row>
    <row r="8" spans="1:4" x14ac:dyDescent="0.25">
      <c r="A8" s="129" t="s">
        <v>159</v>
      </c>
      <c r="B8" s="130">
        <v>887.96549000000005</v>
      </c>
      <c r="C8" s="130">
        <v>18735.772349999999</v>
      </c>
      <c r="D8" s="136">
        <f t="shared" si="0"/>
        <v>20.099662724505205</v>
      </c>
    </row>
    <row r="9" spans="1:4" x14ac:dyDescent="0.25">
      <c r="A9" s="129" t="s">
        <v>160</v>
      </c>
      <c r="B9" s="130">
        <v>275.14764000000002</v>
      </c>
      <c r="C9" s="130">
        <v>4462.2737500000003</v>
      </c>
      <c r="D9" s="136">
        <f t="shared" si="0"/>
        <v>15.217743136012359</v>
      </c>
    </row>
    <row r="10" spans="1:4" x14ac:dyDescent="0.25">
      <c r="A10" s="129" t="s">
        <v>161</v>
      </c>
      <c r="B10" s="130">
        <v>12.717549999999999</v>
      </c>
      <c r="C10" s="130">
        <v>182.66238999999999</v>
      </c>
      <c r="D10" s="136">
        <f t="shared" si="0"/>
        <v>13.363017247818959</v>
      </c>
    </row>
    <row r="11" spans="1:4" x14ac:dyDescent="0.25">
      <c r="A11" s="129" t="s">
        <v>162</v>
      </c>
      <c r="B11" s="130">
        <v>637.38793999999996</v>
      </c>
      <c r="C11" s="130">
        <v>7029.7880500000001</v>
      </c>
      <c r="D11" s="136">
        <f t="shared" si="0"/>
        <v>10.029057201803976</v>
      </c>
    </row>
    <row r="12" spans="1:4" x14ac:dyDescent="0.25">
      <c r="A12" s="129" t="s">
        <v>163</v>
      </c>
      <c r="B12" s="130">
        <v>505.66994999999997</v>
      </c>
      <c r="C12" s="130">
        <v>5338.5859200000004</v>
      </c>
      <c r="D12" s="136">
        <f t="shared" si="0"/>
        <v>9.5574513969042467</v>
      </c>
    </row>
    <row r="13" spans="1:4" x14ac:dyDescent="0.25">
      <c r="A13" s="129" t="s">
        <v>164</v>
      </c>
      <c r="B13" s="130">
        <v>31.518689999999999</v>
      </c>
      <c r="C13" s="130">
        <v>313.73153000000002</v>
      </c>
      <c r="D13" s="136">
        <f t="shared" si="0"/>
        <v>8.9538251748407074</v>
      </c>
    </row>
    <row r="14" spans="1:4" x14ac:dyDescent="0.25">
      <c r="A14" s="129" t="s">
        <v>165</v>
      </c>
      <c r="B14" s="130">
        <v>2070.61121</v>
      </c>
      <c r="C14" s="130">
        <v>16744.161540000001</v>
      </c>
      <c r="D14" s="136">
        <f t="shared" si="0"/>
        <v>7.086579198998928</v>
      </c>
    </row>
    <row r="15" spans="1:4" x14ac:dyDescent="0.25">
      <c r="A15" s="129" t="s">
        <v>166</v>
      </c>
      <c r="B15" s="130">
        <v>167.02269000000001</v>
      </c>
      <c r="C15" s="130">
        <v>1041.9677799999999</v>
      </c>
      <c r="D15" s="136">
        <f t="shared" si="0"/>
        <v>5.2384804124517448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1" t="s">
        <v>66</v>
      </c>
      <c r="B18" s="151"/>
      <c r="C18" s="151"/>
      <c r="D18" s="151"/>
    </row>
    <row r="19" spans="1:4" ht="15.6" x14ac:dyDescent="0.3">
      <c r="A19" s="150" t="s">
        <v>67</v>
      </c>
      <c r="B19" s="150"/>
      <c r="C19" s="150"/>
      <c r="D19" s="150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155</v>
      </c>
      <c r="C21" s="127" t="s">
        <v>156</v>
      </c>
      <c r="D21" s="128" t="s">
        <v>65</v>
      </c>
    </row>
    <row r="22" spans="1:4" x14ac:dyDescent="0.25">
      <c r="A22" s="129" t="s">
        <v>167</v>
      </c>
      <c r="B22" s="130">
        <v>1562944.62035</v>
      </c>
      <c r="C22" s="130">
        <v>1473854.30177</v>
      </c>
      <c r="D22" s="136">
        <f t="shared" ref="D22:D31" si="1">(C22-B22)/B22</f>
        <v>-5.7001583690181809E-2</v>
      </c>
    </row>
    <row r="23" spans="1:4" x14ac:dyDescent="0.25">
      <c r="A23" s="129" t="s">
        <v>168</v>
      </c>
      <c r="B23" s="130">
        <v>1002676.14703</v>
      </c>
      <c r="C23" s="130">
        <v>1056851.7392599999</v>
      </c>
      <c r="D23" s="136">
        <f t="shared" si="1"/>
        <v>5.4030997336948737E-2</v>
      </c>
    </row>
    <row r="24" spans="1:4" x14ac:dyDescent="0.25">
      <c r="A24" s="129" t="s">
        <v>169</v>
      </c>
      <c r="B24" s="130">
        <v>944848.33551</v>
      </c>
      <c r="C24" s="130">
        <v>1022340.90151</v>
      </c>
      <c r="D24" s="136">
        <f t="shared" si="1"/>
        <v>8.2015878197183784E-2</v>
      </c>
    </row>
    <row r="25" spans="1:4" x14ac:dyDescent="0.25">
      <c r="A25" s="129" t="s">
        <v>170</v>
      </c>
      <c r="B25" s="130">
        <v>1140338.9730400001</v>
      </c>
      <c r="C25" s="130">
        <v>995441.09097000002</v>
      </c>
      <c r="D25" s="136">
        <f t="shared" si="1"/>
        <v>-0.12706562302586269</v>
      </c>
    </row>
    <row r="26" spans="1:4" x14ac:dyDescent="0.25">
      <c r="A26" s="129" t="s">
        <v>171</v>
      </c>
      <c r="B26" s="130">
        <v>939423.50439000002</v>
      </c>
      <c r="C26" s="130">
        <v>969555.63966999995</v>
      </c>
      <c r="D26" s="136">
        <f t="shared" si="1"/>
        <v>3.2075134525791707E-2</v>
      </c>
    </row>
    <row r="27" spans="1:4" x14ac:dyDescent="0.25">
      <c r="A27" s="129" t="s">
        <v>172</v>
      </c>
      <c r="B27" s="130">
        <v>1002417.53394</v>
      </c>
      <c r="C27" s="130">
        <v>870833.76161000005</v>
      </c>
      <c r="D27" s="136">
        <f t="shared" si="1"/>
        <v>-0.13126643127720464</v>
      </c>
    </row>
    <row r="28" spans="1:4" x14ac:dyDescent="0.25">
      <c r="A28" s="129" t="s">
        <v>173</v>
      </c>
      <c r="B28" s="130">
        <v>987654.83074</v>
      </c>
      <c r="C28" s="130">
        <v>792058.96388000005</v>
      </c>
      <c r="D28" s="136">
        <f t="shared" si="1"/>
        <v>-0.19804071298213549</v>
      </c>
    </row>
    <row r="29" spans="1:4" x14ac:dyDescent="0.25">
      <c r="A29" s="129" t="s">
        <v>174</v>
      </c>
      <c r="B29" s="130">
        <v>512783.98476999998</v>
      </c>
      <c r="C29" s="130">
        <v>736371.06787000003</v>
      </c>
      <c r="D29" s="136">
        <f t="shared" si="1"/>
        <v>0.43602587003626098</v>
      </c>
    </row>
    <row r="30" spans="1:4" x14ac:dyDescent="0.25">
      <c r="A30" s="129" t="s">
        <v>175</v>
      </c>
      <c r="B30" s="130">
        <v>695025.87982999999</v>
      </c>
      <c r="C30" s="130">
        <v>723582.60996000003</v>
      </c>
      <c r="D30" s="136">
        <f t="shared" si="1"/>
        <v>4.1087290356705677E-2</v>
      </c>
    </row>
    <row r="31" spans="1:4" x14ac:dyDescent="0.25">
      <c r="A31" s="129" t="s">
        <v>176</v>
      </c>
      <c r="B31" s="130">
        <v>585961.82351999998</v>
      </c>
      <c r="C31" s="130">
        <v>576262.29550000001</v>
      </c>
      <c r="D31" s="136">
        <f t="shared" si="1"/>
        <v>-1.6553173996443654E-2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1" t="s">
        <v>68</v>
      </c>
      <c r="B33" s="151"/>
      <c r="C33" s="151"/>
      <c r="D33" s="151"/>
    </row>
    <row r="34" spans="1:4" ht="15.6" x14ac:dyDescent="0.3">
      <c r="A34" s="150" t="s">
        <v>72</v>
      </c>
      <c r="B34" s="150"/>
      <c r="C34" s="150"/>
      <c r="D34" s="150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155</v>
      </c>
      <c r="C36" s="127" t="s">
        <v>156</v>
      </c>
      <c r="D36" s="128" t="s">
        <v>65</v>
      </c>
    </row>
    <row r="37" spans="1:4" x14ac:dyDescent="0.25">
      <c r="A37" s="129" t="s">
        <v>150</v>
      </c>
      <c r="B37" s="130">
        <v>547013.78835000005</v>
      </c>
      <c r="C37" s="130">
        <v>693498.31755000004</v>
      </c>
      <c r="D37" s="136">
        <f t="shared" ref="D37:D46" si="2">(C37-B37)/B37</f>
        <v>0.26778946403134113</v>
      </c>
    </row>
    <row r="38" spans="1:4" x14ac:dyDescent="0.25">
      <c r="A38" s="129" t="s">
        <v>132</v>
      </c>
      <c r="B38" s="130">
        <v>202818.22594999999</v>
      </c>
      <c r="C38" s="130">
        <v>239941.34637000001</v>
      </c>
      <c r="D38" s="136">
        <f t="shared" si="2"/>
        <v>0.1830364122657884</v>
      </c>
    </row>
    <row r="39" spans="1:4" x14ac:dyDescent="0.25">
      <c r="A39" s="129" t="s">
        <v>144</v>
      </c>
      <c r="B39" s="130">
        <v>189314.94339</v>
      </c>
      <c r="C39" s="130">
        <v>223264.79871</v>
      </c>
      <c r="D39" s="136">
        <f t="shared" si="2"/>
        <v>0.17933003444984946</v>
      </c>
    </row>
    <row r="40" spans="1:4" x14ac:dyDescent="0.25">
      <c r="A40" s="129" t="s">
        <v>129</v>
      </c>
      <c r="B40" s="130">
        <v>414730.32455999998</v>
      </c>
      <c r="C40" s="130">
        <v>488154.64522000001</v>
      </c>
      <c r="D40" s="136">
        <f t="shared" si="2"/>
        <v>0.17704111879906087</v>
      </c>
    </row>
    <row r="41" spans="1:4" x14ac:dyDescent="0.25">
      <c r="A41" s="129" t="s">
        <v>131</v>
      </c>
      <c r="B41" s="130">
        <v>145344.91847</v>
      </c>
      <c r="C41" s="130">
        <v>169460.51194999999</v>
      </c>
      <c r="D41" s="136">
        <f t="shared" si="2"/>
        <v>0.16591975649274299</v>
      </c>
    </row>
    <row r="42" spans="1:4" x14ac:dyDescent="0.25">
      <c r="A42" s="129" t="s">
        <v>151</v>
      </c>
      <c r="B42" s="130">
        <v>647435.86632000003</v>
      </c>
      <c r="C42" s="130">
        <v>719105.49295999995</v>
      </c>
      <c r="D42" s="136">
        <f t="shared" si="2"/>
        <v>0.11069764646708137</v>
      </c>
    </row>
    <row r="43" spans="1:4" x14ac:dyDescent="0.25">
      <c r="A43" s="131" t="s">
        <v>130</v>
      </c>
      <c r="B43" s="130">
        <v>237137.17118999999</v>
      </c>
      <c r="C43" s="130">
        <v>247711.63836000001</v>
      </c>
      <c r="D43" s="136">
        <f t="shared" si="2"/>
        <v>4.4592195803531375E-2</v>
      </c>
    </row>
    <row r="44" spans="1:4" x14ac:dyDescent="0.25">
      <c r="A44" s="129" t="s">
        <v>148</v>
      </c>
      <c r="B44" s="130">
        <v>1327665.9178899999</v>
      </c>
      <c r="C44" s="130">
        <v>1355230.0451</v>
      </c>
      <c r="D44" s="136">
        <f t="shared" si="2"/>
        <v>2.0761342773494177E-2</v>
      </c>
    </row>
    <row r="45" spans="1:4" x14ac:dyDescent="0.25">
      <c r="A45" s="129" t="s">
        <v>152</v>
      </c>
      <c r="B45" s="130">
        <v>586343.28162999998</v>
      </c>
      <c r="C45" s="130">
        <v>598211.81519999995</v>
      </c>
      <c r="D45" s="136">
        <f t="shared" si="2"/>
        <v>2.0241612621545082E-2</v>
      </c>
    </row>
    <row r="46" spans="1:4" x14ac:dyDescent="0.25">
      <c r="A46" s="129" t="s">
        <v>128</v>
      </c>
      <c r="B46" s="130">
        <v>1122200.5348</v>
      </c>
      <c r="C46" s="130">
        <v>1140967.8502799999</v>
      </c>
      <c r="D46" s="136">
        <f t="shared" si="2"/>
        <v>1.6723673619835344E-2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1" t="s">
        <v>71</v>
      </c>
      <c r="B48" s="151"/>
      <c r="C48" s="151"/>
      <c r="D48" s="151"/>
    </row>
    <row r="49" spans="1:4" ht="15.6" x14ac:dyDescent="0.3">
      <c r="A49" s="150" t="s">
        <v>69</v>
      </c>
      <c r="B49" s="150"/>
      <c r="C49" s="150"/>
      <c r="D49" s="150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155</v>
      </c>
      <c r="C51" s="127" t="s">
        <v>156</v>
      </c>
      <c r="D51" s="128" t="s">
        <v>65</v>
      </c>
    </row>
    <row r="52" spans="1:4" x14ac:dyDescent="0.25">
      <c r="A52" s="129" t="s">
        <v>143</v>
      </c>
      <c r="B52" s="130">
        <v>3141285.2233199999</v>
      </c>
      <c r="C52" s="130">
        <v>3176274.6838199999</v>
      </c>
      <c r="D52" s="136">
        <f t="shared" ref="D52:D61" si="3">(C52-B52)/B52</f>
        <v>1.113858118971443E-2</v>
      </c>
    </row>
    <row r="53" spans="1:4" x14ac:dyDescent="0.25">
      <c r="A53" s="129" t="s">
        <v>141</v>
      </c>
      <c r="B53" s="130">
        <v>2701956.1383500001</v>
      </c>
      <c r="C53" s="130">
        <v>2712351.3125700001</v>
      </c>
      <c r="D53" s="136">
        <f t="shared" si="3"/>
        <v>3.8472771902018864E-3</v>
      </c>
    </row>
    <row r="54" spans="1:4" x14ac:dyDescent="0.25">
      <c r="A54" s="129" t="s">
        <v>142</v>
      </c>
      <c r="B54" s="130">
        <v>1703955.4150100001</v>
      </c>
      <c r="C54" s="130">
        <v>1454726.7940199999</v>
      </c>
      <c r="D54" s="136">
        <f t="shared" si="3"/>
        <v>-0.14626475481375054</v>
      </c>
    </row>
    <row r="55" spans="1:4" x14ac:dyDescent="0.25">
      <c r="A55" s="129" t="s">
        <v>145</v>
      </c>
      <c r="B55" s="130">
        <v>1472989.6661400001</v>
      </c>
      <c r="C55" s="130">
        <v>1442064.5986899999</v>
      </c>
      <c r="D55" s="136">
        <f t="shared" si="3"/>
        <v>-2.0994761987054522E-2</v>
      </c>
    </row>
    <row r="56" spans="1:4" x14ac:dyDescent="0.25">
      <c r="A56" s="129" t="s">
        <v>148</v>
      </c>
      <c r="B56" s="130">
        <v>1327665.9178899999</v>
      </c>
      <c r="C56" s="130">
        <v>1355230.0451</v>
      </c>
      <c r="D56" s="136">
        <f t="shared" si="3"/>
        <v>2.0761342773494177E-2</v>
      </c>
    </row>
    <row r="57" spans="1:4" x14ac:dyDescent="0.25">
      <c r="A57" s="129" t="s">
        <v>128</v>
      </c>
      <c r="B57" s="130">
        <v>1122200.5348</v>
      </c>
      <c r="C57" s="130">
        <v>1140967.8502799999</v>
      </c>
      <c r="D57" s="136">
        <f t="shared" si="3"/>
        <v>1.6723673619835344E-2</v>
      </c>
    </row>
    <row r="58" spans="1:4" x14ac:dyDescent="0.25">
      <c r="A58" s="129" t="s">
        <v>146</v>
      </c>
      <c r="B58" s="130">
        <v>1024921.28833</v>
      </c>
      <c r="C58" s="130">
        <v>992646.38621000003</v>
      </c>
      <c r="D58" s="136">
        <f t="shared" si="3"/>
        <v>-3.1490127571248416E-2</v>
      </c>
    </row>
    <row r="59" spans="1:4" x14ac:dyDescent="0.25">
      <c r="A59" s="129" t="s">
        <v>147</v>
      </c>
      <c r="B59" s="130">
        <v>1095772.14518</v>
      </c>
      <c r="C59" s="130">
        <v>955374.277</v>
      </c>
      <c r="D59" s="136">
        <f t="shared" si="3"/>
        <v>-0.12812688185000098</v>
      </c>
    </row>
    <row r="60" spans="1:4" x14ac:dyDescent="0.25">
      <c r="A60" s="129" t="s">
        <v>138</v>
      </c>
      <c r="B60" s="130">
        <v>797035.70111999998</v>
      </c>
      <c r="C60" s="130">
        <v>764346.82013999997</v>
      </c>
      <c r="D60" s="136">
        <f t="shared" si="3"/>
        <v>-4.1013069971728218E-2</v>
      </c>
    </row>
    <row r="61" spans="1:4" x14ac:dyDescent="0.25">
      <c r="A61" s="129" t="s">
        <v>151</v>
      </c>
      <c r="B61" s="130">
        <v>647435.86632000003</v>
      </c>
      <c r="C61" s="130">
        <v>719105.49295999995</v>
      </c>
      <c r="D61" s="136">
        <f t="shared" si="3"/>
        <v>0.11069764646708137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1" t="s">
        <v>73</v>
      </c>
      <c r="B63" s="151"/>
      <c r="C63" s="151"/>
      <c r="D63" s="151"/>
    </row>
    <row r="64" spans="1:4" ht="15.6" x14ac:dyDescent="0.3">
      <c r="A64" s="150" t="s">
        <v>74</v>
      </c>
      <c r="B64" s="150"/>
      <c r="C64" s="150"/>
      <c r="D64" s="150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155</v>
      </c>
      <c r="C66" s="127" t="s">
        <v>156</v>
      </c>
      <c r="D66" s="128" t="s">
        <v>65</v>
      </c>
    </row>
    <row r="67" spans="1:4" x14ac:dyDescent="0.25">
      <c r="A67" s="129" t="s">
        <v>177</v>
      </c>
      <c r="B67" s="135">
        <v>8653006.5029399991</v>
      </c>
      <c r="C67" s="135">
        <v>8066484.3684400003</v>
      </c>
      <c r="D67" s="136">
        <f t="shared" ref="D67:D76" si="4">(C67-B67)/B67</f>
        <v>-6.7782467781656974E-2</v>
      </c>
    </row>
    <row r="68" spans="1:4" x14ac:dyDescent="0.25">
      <c r="A68" s="129" t="s">
        <v>178</v>
      </c>
      <c r="B68" s="135">
        <v>1460377.95899</v>
      </c>
      <c r="C68" s="135">
        <v>1715507.98162</v>
      </c>
      <c r="D68" s="136">
        <f t="shared" si="4"/>
        <v>0.17470136484834953</v>
      </c>
    </row>
    <row r="69" spans="1:4" x14ac:dyDescent="0.25">
      <c r="A69" s="129" t="s">
        <v>179</v>
      </c>
      <c r="B69" s="135">
        <v>1582452.9369099999</v>
      </c>
      <c r="C69" s="135">
        <v>1331012.31198</v>
      </c>
      <c r="D69" s="136">
        <f t="shared" si="4"/>
        <v>-0.15889295603380102</v>
      </c>
    </row>
    <row r="70" spans="1:4" x14ac:dyDescent="0.25">
      <c r="A70" s="129" t="s">
        <v>180</v>
      </c>
      <c r="B70" s="135">
        <v>1200041.6692600001</v>
      </c>
      <c r="C70" s="135">
        <v>1272519.9955899999</v>
      </c>
      <c r="D70" s="136">
        <f t="shared" si="4"/>
        <v>6.0396508043502557E-2</v>
      </c>
    </row>
    <row r="71" spans="1:4" x14ac:dyDescent="0.25">
      <c r="A71" s="129" t="s">
        <v>181</v>
      </c>
      <c r="B71" s="135">
        <v>1202505.2421500001</v>
      </c>
      <c r="C71" s="135">
        <v>1208839.45566</v>
      </c>
      <c r="D71" s="136">
        <f t="shared" si="4"/>
        <v>5.2675142593763321E-3</v>
      </c>
    </row>
    <row r="72" spans="1:4" x14ac:dyDescent="0.25">
      <c r="A72" s="129" t="s">
        <v>182</v>
      </c>
      <c r="B72" s="135">
        <v>901699.63797000004</v>
      </c>
      <c r="C72" s="135">
        <v>927147.72716999997</v>
      </c>
      <c r="D72" s="136">
        <f t="shared" si="4"/>
        <v>2.8222357122479624E-2</v>
      </c>
    </row>
    <row r="73" spans="1:4" x14ac:dyDescent="0.25">
      <c r="A73" s="129" t="s">
        <v>183</v>
      </c>
      <c r="B73" s="135">
        <v>501810.38660999999</v>
      </c>
      <c r="C73" s="135">
        <v>557743.92724999995</v>
      </c>
      <c r="D73" s="136">
        <f t="shared" si="4"/>
        <v>0.11146349723420677</v>
      </c>
    </row>
    <row r="74" spans="1:4" x14ac:dyDescent="0.25">
      <c r="A74" s="129" t="s">
        <v>184</v>
      </c>
      <c r="B74" s="135">
        <v>523514.20134999999</v>
      </c>
      <c r="C74" s="135">
        <v>508556.51114999998</v>
      </c>
      <c r="D74" s="136">
        <f t="shared" si="4"/>
        <v>-2.857169903209544E-2</v>
      </c>
    </row>
    <row r="75" spans="1:4" x14ac:dyDescent="0.25">
      <c r="A75" s="129" t="s">
        <v>185</v>
      </c>
      <c r="B75" s="135">
        <v>380688.57514999999</v>
      </c>
      <c r="C75" s="135">
        <v>347927.95832999999</v>
      </c>
      <c r="D75" s="136">
        <f t="shared" si="4"/>
        <v>-8.605621223881374E-2</v>
      </c>
    </row>
    <row r="76" spans="1:4" x14ac:dyDescent="0.25">
      <c r="A76" s="129" t="s">
        <v>186</v>
      </c>
      <c r="B76" s="135">
        <v>341251.5111</v>
      </c>
      <c r="C76" s="135">
        <v>345491.47389000002</v>
      </c>
      <c r="D76" s="136">
        <f t="shared" si="4"/>
        <v>1.242474436620896E-2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1" t="s">
        <v>76</v>
      </c>
      <c r="B78" s="151"/>
      <c r="C78" s="151"/>
      <c r="D78" s="151"/>
    </row>
    <row r="79" spans="1:4" ht="15.6" x14ac:dyDescent="0.3">
      <c r="A79" s="150" t="s">
        <v>77</v>
      </c>
      <c r="B79" s="150"/>
      <c r="C79" s="150"/>
      <c r="D79" s="150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155</v>
      </c>
      <c r="C81" s="127" t="s">
        <v>156</v>
      </c>
      <c r="D81" s="128" t="s">
        <v>65</v>
      </c>
    </row>
    <row r="82" spans="1:4" x14ac:dyDescent="0.25">
      <c r="A82" s="129" t="s">
        <v>187</v>
      </c>
      <c r="B82" s="135">
        <v>23.400469999999999</v>
      </c>
      <c r="C82" s="135">
        <v>205.0675</v>
      </c>
      <c r="D82" s="136">
        <f t="shared" ref="D82:D91" si="5">(C82-B82)/B82</f>
        <v>7.7633923592132987</v>
      </c>
    </row>
    <row r="83" spans="1:4" x14ac:dyDescent="0.25">
      <c r="A83" s="129" t="s">
        <v>188</v>
      </c>
      <c r="B83" s="135">
        <v>236.15889999999999</v>
      </c>
      <c r="C83" s="135">
        <v>1736.0402099999999</v>
      </c>
      <c r="D83" s="136">
        <f t="shared" si="5"/>
        <v>6.3511530160413185</v>
      </c>
    </row>
    <row r="84" spans="1:4" x14ac:dyDescent="0.25">
      <c r="A84" s="129" t="s">
        <v>189</v>
      </c>
      <c r="B84" s="135">
        <v>39.015000000000001</v>
      </c>
      <c r="C84" s="135">
        <v>77.056899999999999</v>
      </c>
      <c r="D84" s="136">
        <f t="shared" si="5"/>
        <v>0.97505831090606176</v>
      </c>
    </row>
    <row r="85" spans="1:4" x14ac:dyDescent="0.25">
      <c r="A85" s="129" t="s">
        <v>190</v>
      </c>
      <c r="B85" s="135">
        <v>118902.74638</v>
      </c>
      <c r="C85" s="135">
        <v>212385.43861000001</v>
      </c>
      <c r="D85" s="136">
        <f t="shared" si="5"/>
        <v>0.78621137926654527</v>
      </c>
    </row>
    <row r="86" spans="1:4" x14ac:dyDescent="0.25">
      <c r="A86" s="129" t="s">
        <v>191</v>
      </c>
      <c r="B86" s="135">
        <v>3021.0970299999999</v>
      </c>
      <c r="C86" s="135">
        <v>5355.7662300000002</v>
      </c>
      <c r="D86" s="136">
        <f t="shared" si="5"/>
        <v>0.77278855224322285</v>
      </c>
    </row>
    <row r="87" spans="1:4" x14ac:dyDescent="0.25">
      <c r="A87" s="129" t="s">
        <v>192</v>
      </c>
      <c r="B87" s="135">
        <v>6765.6117899999999</v>
      </c>
      <c r="C87" s="135">
        <v>11051.246429999999</v>
      </c>
      <c r="D87" s="136">
        <f t="shared" si="5"/>
        <v>0.63344377020485232</v>
      </c>
    </row>
    <row r="88" spans="1:4" x14ac:dyDescent="0.25">
      <c r="A88" s="129" t="s">
        <v>193</v>
      </c>
      <c r="B88" s="135">
        <v>4975.3881000000001</v>
      </c>
      <c r="C88" s="135">
        <v>7607.5045300000002</v>
      </c>
      <c r="D88" s="136">
        <f t="shared" si="5"/>
        <v>0.52902735969481451</v>
      </c>
    </row>
    <row r="89" spans="1:4" x14ac:dyDescent="0.25">
      <c r="A89" s="129" t="s">
        <v>194</v>
      </c>
      <c r="B89" s="135">
        <v>4744.5595800000001</v>
      </c>
      <c r="C89" s="135">
        <v>7219.1587499999996</v>
      </c>
      <c r="D89" s="136">
        <f t="shared" si="5"/>
        <v>0.52156562232484383</v>
      </c>
    </row>
    <row r="90" spans="1:4" x14ac:dyDescent="0.25">
      <c r="A90" s="129" t="s">
        <v>195</v>
      </c>
      <c r="B90" s="135">
        <v>28821.928250000001</v>
      </c>
      <c r="C90" s="135">
        <v>42153.605179999999</v>
      </c>
      <c r="D90" s="136">
        <f t="shared" si="5"/>
        <v>0.46255326202888586</v>
      </c>
    </row>
    <row r="91" spans="1:4" x14ac:dyDescent="0.25">
      <c r="A91" s="129" t="s">
        <v>196</v>
      </c>
      <c r="B91" s="135">
        <v>3350.4700699999999</v>
      </c>
      <c r="C91" s="135">
        <v>4876.3345099999997</v>
      </c>
      <c r="D91" s="136">
        <f t="shared" si="5"/>
        <v>0.45541801840360863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H3" sqref="H3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6.33203125" style="17" customWidth="1"/>
    <col min="8" max="8" width="10.5546875" style="17" bestFit="1" customWidth="1"/>
    <col min="9" max="9" width="14" style="17" bestFit="1" customWidth="1"/>
    <col min="10" max="11" width="16.33203125" style="17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49" t="s">
        <v>224</v>
      </c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88"/>
      <c r="B6" s="152" t="str">
        <f>SEKTOR_USD!B6</f>
        <v>1 - 31 ARALıK</v>
      </c>
      <c r="C6" s="152"/>
      <c r="D6" s="152"/>
      <c r="E6" s="152"/>
      <c r="F6" s="152" t="str">
        <f>SEKTOR_USD!F6</f>
        <v>1 OCAK  -  31 ARALıK</v>
      </c>
      <c r="G6" s="152"/>
      <c r="H6" s="152"/>
      <c r="I6" s="152"/>
      <c r="J6" s="152" t="s">
        <v>104</v>
      </c>
      <c r="K6" s="152"/>
      <c r="L6" s="152"/>
      <c r="M6" s="152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117</v>
      </c>
      <c r="E7" s="7" t="s">
        <v>118</v>
      </c>
      <c r="F7" s="90">
        <f>SEKTOR_USD!F7</f>
        <v>2022</v>
      </c>
      <c r="G7" s="91">
        <f>SEKTOR_USD!G7</f>
        <v>2023</v>
      </c>
      <c r="H7" s="7" t="s">
        <v>117</v>
      </c>
      <c r="I7" s="7" t="s">
        <v>118</v>
      </c>
      <c r="J7" s="90" t="str">
        <f>SEKTOR_USD!J7</f>
        <v>2021 - 2022</v>
      </c>
      <c r="K7" s="91" t="str">
        <f>SEKTOR_USD!K7</f>
        <v>2022 - 2023</v>
      </c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63892374.127249487</v>
      </c>
      <c r="C8" s="93">
        <f>SEKTOR_USD!C8*$C$53</f>
        <v>98962767.147766784</v>
      </c>
      <c r="D8" s="94">
        <f t="shared" ref="D8:D43" si="0">(C8-B8)/B8*100</f>
        <v>54.889794751827992</v>
      </c>
      <c r="E8" s="94">
        <f>C8/C$44*100</f>
        <v>17.250431952351679</v>
      </c>
      <c r="F8" s="93">
        <f>SEKTOR_USD!F8*$B$54</f>
        <v>566145158.17440605</v>
      </c>
      <c r="G8" s="93">
        <f>SEKTOR_USD!G8*$C$54</f>
        <v>835627877.27346468</v>
      </c>
      <c r="H8" s="94">
        <f t="shared" ref="H8:H43" si="1">(G8-F8)/F8*100</f>
        <v>47.599580285740444</v>
      </c>
      <c r="I8" s="94">
        <f>G8/G$44*100</f>
        <v>15.8589572982207</v>
      </c>
      <c r="J8" s="93">
        <f>SEKTOR_USD!J8*$B$55</f>
        <v>566145158.17440605</v>
      </c>
      <c r="K8" s="93">
        <f>SEKTOR_USD!K8*$C$55</f>
        <v>835627877.27346468</v>
      </c>
      <c r="L8" s="94">
        <f t="shared" ref="L8:L43" si="2">(K8-J8)/J8*100</f>
        <v>47.599580285740444</v>
      </c>
      <c r="M8" s="94">
        <f>K8/K$44*100</f>
        <v>15.8589572982207</v>
      </c>
    </row>
    <row r="9" spans="1:13" s="21" customFormat="1" ht="15.6" x14ac:dyDescent="0.3">
      <c r="A9" s="95" t="s">
        <v>3</v>
      </c>
      <c r="B9" s="93">
        <f>SEKTOR_USD!B9*$B$53</f>
        <v>43239064.213578492</v>
      </c>
      <c r="C9" s="93">
        <f>SEKTOR_USD!C9*$C$53</f>
        <v>70384206.462146029</v>
      </c>
      <c r="D9" s="96">
        <f t="shared" si="0"/>
        <v>62.77920843634508</v>
      </c>
      <c r="E9" s="96">
        <f t="shared" ref="E9:E44" si="3">C9/C$44*100</f>
        <v>12.268836038937705</v>
      </c>
      <c r="F9" s="93">
        <f>SEKTOR_USD!F9*$B$54</f>
        <v>359320967.40329754</v>
      </c>
      <c r="G9" s="93">
        <f>SEKTOR_USD!G9*$C$54</f>
        <v>563044565.77677548</v>
      </c>
      <c r="H9" s="96">
        <f t="shared" si="1"/>
        <v>56.69683009197206</v>
      </c>
      <c r="I9" s="96">
        <f t="shared" ref="I9:I44" si="4">G9/G$44*100</f>
        <v>10.685736999086409</v>
      </c>
      <c r="J9" s="93">
        <f>SEKTOR_USD!J9*$B$55</f>
        <v>359320967.40329754</v>
      </c>
      <c r="K9" s="93">
        <f>SEKTOR_USD!K9*$C$55</f>
        <v>563044565.77677548</v>
      </c>
      <c r="L9" s="96">
        <f t="shared" si="2"/>
        <v>56.69683009197206</v>
      </c>
      <c r="M9" s="96">
        <f t="shared" ref="M9:M44" si="5">K9/K$44*100</f>
        <v>10.685736999086409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20933215.682209991</v>
      </c>
      <c r="C10" s="98">
        <f>SEKTOR_USD!C10*$C$53</f>
        <v>33188594.912504617</v>
      </c>
      <c r="D10" s="99">
        <f t="shared" si="0"/>
        <v>58.545134280108769</v>
      </c>
      <c r="E10" s="99">
        <f t="shared" si="3"/>
        <v>5.7851817873834133</v>
      </c>
      <c r="F10" s="98">
        <f>SEKTOR_USD!F10*$B$54</f>
        <v>189649303.98534039</v>
      </c>
      <c r="G10" s="98">
        <f>SEKTOR_USD!G10*$C$54</f>
        <v>294161330.78921163</v>
      </c>
      <c r="H10" s="99">
        <f t="shared" si="1"/>
        <v>55.108046593173817</v>
      </c>
      <c r="I10" s="99">
        <f t="shared" si="4"/>
        <v>5.5827385737721142</v>
      </c>
      <c r="J10" s="98">
        <f>SEKTOR_USD!J10*$B$55</f>
        <v>189649303.98534039</v>
      </c>
      <c r="K10" s="98">
        <f>SEKTOR_USD!K10*$C$55</f>
        <v>294161330.78921163</v>
      </c>
      <c r="L10" s="99">
        <f t="shared" si="2"/>
        <v>55.108046593173817</v>
      </c>
      <c r="M10" s="99">
        <f t="shared" si="5"/>
        <v>5.5827385737721142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7736263.7645816877</v>
      </c>
      <c r="C11" s="98">
        <f>SEKTOR_USD!C11*$C$53</f>
        <v>14199494.5527064</v>
      </c>
      <c r="D11" s="99">
        <f t="shared" si="0"/>
        <v>83.544602211144863</v>
      </c>
      <c r="E11" s="99">
        <f t="shared" si="3"/>
        <v>2.4751471851378768</v>
      </c>
      <c r="F11" s="98">
        <f>SEKTOR_USD!F11*$B$54</f>
        <v>48848284.764525205</v>
      </c>
      <c r="G11" s="98">
        <f>SEKTOR_USD!G11*$C$54</f>
        <v>82989807.745864213</v>
      </c>
      <c r="H11" s="99">
        <f t="shared" si="1"/>
        <v>69.892982212004711</v>
      </c>
      <c r="I11" s="99">
        <f t="shared" si="4"/>
        <v>1.5750214336117623</v>
      </c>
      <c r="J11" s="98">
        <f>SEKTOR_USD!J11*$B$55</f>
        <v>48848284.764525205</v>
      </c>
      <c r="K11" s="98">
        <f>SEKTOR_USD!K11*$C$55</f>
        <v>82989807.745864213</v>
      </c>
      <c r="L11" s="99">
        <f t="shared" si="2"/>
        <v>69.892982212004711</v>
      </c>
      <c r="M11" s="99">
        <f t="shared" si="5"/>
        <v>1.5750214336117623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4423490.6301074978</v>
      </c>
      <c r="C12" s="98">
        <f>SEKTOR_USD!C12*$C$53</f>
        <v>7205462.6417609854</v>
      </c>
      <c r="D12" s="99">
        <f t="shared" si="0"/>
        <v>62.89087610401203</v>
      </c>
      <c r="E12" s="99">
        <f t="shared" si="3"/>
        <v>1.2560010857549568</v>
      </c>
      <c r="F12" s="98">
        <f>SEKTOR_USD!F12*$B$54</f>
        <v>41775334.586909786</v>
      </c>
      <c r="G12" s="98">
        <f>SEKTOR_USD!G12*$C$54</f>
        <v>57423288.332590267</v>
      </c>
      <c r="H12" s="99">
        <f t="shared" si="1"/>
        <v>37.457398966192208</v>
      </c>
      <c r="I12" s="99">
        <f t="shared" si="4"/>
        <v>1.0898074398395641</v>
      </c>
      <c r="J12" s="98">
        <f>SEKTOR_USD!J12*$B$55</f>
        <v>41775334.586909786</v>
      </c>
      <c r="K12" s="98">
        <f>SEKTOR_USD!K12*$C$55</f>
        <v>57423288.332590267</v>
      </c>
      <c r="L12" s="99">
        <f t="shared" si="2"/>
        <v>37.457398966192208</v>
      </c>
      <c r="M12" s="99">
        <f t="shared" si="5"/>
        <v>1.0898074398395641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2711223.5579071268</v>
      </c>
      <c r="C13" s="98">
        <f>SEKTOR_USD!C13*$C$53</f>
        <v>4929285.5038763788</v>
      </c>
      <c r="D13" s="99">
        <f t="shared" si="0"/>
        <v>81.81036711267879</v>
      </c>
      <c r="E13" s="99">
        <f t="shared" si="3"/>
        <v>0.85923531252280561</v>
      </c>
      <c r="F13" s="98">
        <f>SEKTOR_USD!F13*$B$54</f>
        <v>25955818.993454155</v>
      </c>
      <c r="G13" s="98">
        <f>SEKTOR_USD!G13*$C$54</f>
        <v>38266559.172722049</v>
      </c>
      <c r="H13" s="99">
        <f t="shared" si="1"/>
        <v>47.429596355147041</v>
      </c>
      <c r="I13" s="99">
        <f t="shared" si="4"/>
        <v>0.72624160152502093</v>
      </c>
      <c r="J13" s="98">
        <f>SEKTOR_USD!J13*$B$55</f>
        <v>25955818.993454155</v>
      </c>
      <c r="K13" s="98">
        <f>SEKTOR_USD!K13*$C$55</f>
        <v>38266559.172722049</v>
      </c>
      <c r="L13" s="99">
        <f t="shared" si="2"/>
        <v>47.429596355147041</v>
      </c>
      <c r="M13" s="99">
        <f t="shared" si="5"/>
        <v>0.72624160152502093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3783314.6005862602</v>
      </c>
      <c r="C14" s="98">
        <f>SEKTOR_USD!C14*$C$53</f>
        <v>6979439.5569346221</v>
      </c>
      <c r="D14" s="99">
        <f t="shared" si="0"/>
        <v>84.479492026729474</v>
      </c>
      <c r="E14" s="99">
        <f t="shared" si="3"/>
        <v>1.2166024719446134</v>
      </c>
      <c r="F14" s="98">
        <f>SEKTOR_USD!F14*$B$54</f>
        <v>28907710.254366349</v>
      </c>
      <c r="G14" s="98">
        <f>SEKTOR_USD!G14*$C$54</f>
        <v>44360281.099746339</v>
      </c>
      <c r="H14" s="99">
        <f t="shared" si="1"/>
        <v>53.454842010691472</v>
      </c>
      <c r="I14" s="99">
        <f t="shared" si="4"/>
        <v>0.84189125666007014</v>
      </c>
      <c r="J14" s="98">
        <f>SEKTOR_USD!J14*$B$55</f>
        <v>28907710.254366349</v>
      </c>
      <c r="K14" s="98">
        <f>SEKTOR_USD!K14*$C$55</f>
        <v>44360281.099746339</v>
      </c>
      <c r="L14" s="99">
        <f t="shared" si="2"/>
        <v>53.454842010691472</v>
      </c>
      <c r="M14" s="99">
        <f t="shared" si="5"/>
        <v>0.84189125666007014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1928904.4332275707</v>
      </c>
      <c r="C15" s="98">
        <f>SEKTOR_USD!C15*$C$53</f>
        <v>1573535.8309687704</v>
      </c>
      <c r="D15" s="99">
        <f t="shared" si="0"/>
        <v>-18.423338976113708</v>
      </c>
      <c r="E15" s="99">
        <f t="shared" si="3"/>
        <v>0.27428671973352825</v>
      </c>
      <c r="F15" s="98">
        <f>SEKTOR_USD!F15*$B$54</f>
        <v>8198802.4025237579</v>
      </c>
      <c r="G15" s="98">
        <f>SEKTOR_USD!G15*$C$54</f>
        <v>20713895.82653442</v>
      </c>
      <c r="H15" s="99">
        <f t="shared" si="1"/>
        <v>152.64538416193884</v>
      </c>
      <c r="I15" s="99">
        <f t="shared" si="4"/>
        <v>0.39311851402642634</v>
      </c>
      <c r="J15" s="98">
        <f>SEKTOR_USD!J15*$B$55</f>
        <v>8198802.4025237579</v>
      </c>
      <c r="K15" s="98">
        <f>SEKTOR_USD!K15*$C$55</f>
        <v>20713895.82653442</v>
      </c>
      <c r="L15" s="99">
        <f t="shared" si="2"/>
        <v>152.64538416193884</v>
      </c>
      <c r="M15" s="99">
        <f t="shared" si="5"/>
        <v>0.39311851402642634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1481659.6087857983</v>
      </c>
      <c r="C16" s="98">
        <f>SEKTOR_USD!C16*$C$53</f>
        <v>1964415.6039783314</v>
      </c>
      <c r="D16" s="99">
        <f t="shared" si="0"/>
        <v>32.582112134928593</v>
      </c>
      <c r="E16" s="99">
        <f t="shared" si="3"/>
        <v>0.34242188935529105</v>
      </c>
      <c r="F16" s="98">
        <f>SEKTOR_USD!F16*$B$54</f>
        <v>13715966.450656101</v>
      </c>
      <c r="G16" s="98">
        <f>SEKTOR_USD!G16*$C$54</f>
        <v>21918009.30248509</v>
      </c>
      <c r="H16" s="99">
        <f t="shared" si="1"/>
        <v>59.799233844266553</v>
      </c>
      <c r="I16" s="99">
        <f t="shared" si="4"/>
        <v>0.4159707724499021</v>
      </c>
      <c r="J16" s="98">
        <f>SEKTOR_USD!J16*$B$55</f>
        <v>13715966.450656101</v>
      </c>
      <c r="K16" s="98">
        <f>SEKTOR_USD!K16*$C$55</f>
        <v>21918009.30248509</v>
      </c>
      <c r="L16" s="99">
        <f t="shared" si="2"/>
        <v>59.799233844266553</v>
      </c>
      <c r="M16" s="99">
        <f t="shared" si="5"/>
        <v>0.4159707724499021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240991.93617255642</v>
      </c>
      <c r="C17" s="98">
        <f>SEKTOR_USD!C17*$C$53</f>
        <v>343977.85941592173</v>
      </c>
      <c r="D17" s="99">
        <f t="shared" si="0"/>
        <v>42.734178113588307</v>
      </c>
      <c r="E17" s="99">
        <f t="shared" si="3"/>
        <v>5.9959587105218218E-2</v>
      </c>
      <c r="F17" s="98">
        <f>SEKTOR_USD!F17*$B$54</f>
        <v>2269745.9655218585</v>
      </c>
      <c r="G17" s="98">
        <f>SEKTOR_USD!G17*$C$54</f>
        <v>3211393.5076215421</v>
      </c>
      <c r="H17" s="99">
        <f t="shared" si="1"/>
        <v>41.486913355221255</v>
      </c>
      <c r="I17" s="99">
        <f t="shared" si="4"/>
        <v>6.0947407201550632E-2</v>
      </c>
      <c r="J17" s="98">
        <f>SEKTOR_USD!J17*$B$55</f>
        <v>2269745.9655218585</v>
      </c>
      <c r="K17" s="98">
        <f>SEKTOR_USD!K17*$C$55</f>
        <v>3211393.5076215421</v>
      </c>
      <c r="L17" s="99">
        <f t="shared" si="2"/>
        <v>41.486913355221255</v>
      </c>
      <c r="M17" s="99">
        <f t="shared" si="5"/>
        <v>6.0947407201550632E-2</v>
      </c>
    </row>
    <row r="18" spans="1:13" s="21" customFormat="1" ht="15.6" x14ac:dyDescent="0.3">
      <c r="A18" s="95" t="s">
        <v>12</v>
      </c>
      <c r="B18" s="93">
        <f>SEKTOR_USD!B18*$B$53</f>
        <v>6565060.1790171936</v>
      </c>
      <c r="C18" s="93">
        <f>SEKTOR_USD!C18*$C$53</f>
        <v>8914905.7471706532</v>
      </c>
      <c r="D18" s="96">
        <f t="shared" si="0"/>
        <v>35.793206826403193</v>
      </c>
      <c r="E18" s="96">
        <f t="shared" si="3"/>
        <v>1.5539781211207435</v>
      </c>
      <c r="F18" s="93">
        <f>SEKTOR_USD!F18*$B$54</f>
        <v>67243189.656568989</v>
      </c>
      <c r="G18" s="93">
        <f>SEKTOR_USD!G18*$C$54</f>
        <v>82860149.92448169</v>
      </c>
      <c r="H18" s="96">
        <f t="shared" si="1"/>
        <v>23.224597684424506</v>
      </c>
      <c r="I18" s="96">
        <f t="shared" si="4"/>
        <v>1.5725607236371322</v>
      </c>
      <c r="J18" s="93">
        <f>SEKTOR_USD!J18*$B$55</f>
        <v>67243189.656568989</v>
      </c>
      <c r="K18" s="93">
        <f>SEKTOR_USD!K18*$C$55</f>
        <v>82860149.92448169</v>
      </c>
      <c r="L18" s="96">
        <f t="shared" si="2"/>
        <v>23.224597684424506</v>
      </c>
      <c r="M18" s="96">
        <f t="shared" si="5"/>
        <v>1.5725607236371322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6565060.1790171936</v>
      </c>
      <c r="C19" s="98">
        <f>SEKTOR_USD!C19*$C$53</f>
        <v>8914905.7471706532</v>
      </c>
      <c r="D19" s="99">
        <f t="shared" si="0"/>
        <v>35.793206826403193</v>
      </c>
      <c r="E19" s="99">
        <f t="shared" si="3"/>
        <v>1.5539781211207435</v>
      </c>
      <c r="F19" s="98">
        <f>SEKTOR_USD!F19*$B$54</f>
        <v>67243189.656568989</v>
      </c>
      <c r="G19" s="98">
        <f>SEKTOR_USD!G19*$C$54</f>
        <v>82860149.92448169</v>
      </c>
      <c r="H19" s="99">
        <f t="shared" si="1"/>
        <v>23.224597684424506</v>
      </c>
      <c r="I19" s="99">
        <f t="shared" si="4"/>
        <v>1.5725607236371322</v>
      </c>
      <c r="J19" s="98">
        <f>SEKTOR_USD!J19*$B$55</f>
        <v>67243189.656568989</v>
      </c>
      <c r="K19" s="98">
        <f>SEKTOR_USD!K19*$C$55</f>
        <v>82860149.92448169</v>
      </c>
      <c r="L19" s="99">
        <f t="shared" si="2"/>
        <v>23.224597684424506</v>
      </c>
      <c r="M19" s="99">
        <f t="shared" si="5"/>
        <v>1.5725607236371322</v>
      </c>
    </row>
    <row r="20" spans="1:13" s="21" customFormat="1" ht="15.6" x14ac:dyDescent="0.3">
      <c r="A20" s="95" t="s">
        <v>110</v>
      </c>
      <c r="B20" s="93">
        <f>SEKTOR_USD!B20*$B$53</f>
        <v>14088249.734653804</v>
      </c>
      <c r="C20" s="93">
        <f>SEKTOR_USD!C20*$C$53</f>
        <v>19663654.938450087</v>
      </c>
      <c r="D20" s="96">
        <f t="shared" si="0"/>
        <v>39.574860673303426</v>
      </c>
      <c r="E20" s="96">
        <f t="shared" si="3"/>
        <v>3.4276177922932289</v>
      </c>
      <c r="F20" s="93">
        <f>SEKTOR_USD!F20*$B$54</f>
        <v>139581001.11453962</v>
      </c>
      <c r="G20" s="93">
        <f>SEKTOR_USD!G20*$C$54</f>
        <v>189723161.57220742</v>
      </c>
      <c r="H20" s="96">
        <f t="shared" si="1"/>
        <v>35.923342043177733</v>
      </c>
      <c r="I20" s="96">
        <f t="shared" si="4"/>
        <v>3.6006595754971573</v>
      </c>
      <c r="J20" s="93">
        <f>SEKTOR_USD!J20*$B$55</f>
        <v>139581001.11453962</v>
      </c>
      <c r="K20" s="93">
        <f>SEKTOR_USD!K20*$C$55</f>
        <v>189723161.57220742</v>
      </c>
      <c r="L20" s="96">
        <f t="shared" si="2"/>
        <v>35.923342043177733</v>
      </c>
      <c r="M20" s="96">
        <f t="shared" si="5"/>
        <v>3.6006595754971573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14088249.734653804</v>
      </c>
      <c r="C21" s="98">
        <f>SEKTOR_USD!C21*$C$53</f>
        <v>19663654.938450087</v>
      </c>
      <c r="D21" s="99">
        <f t="shared" si="0"/>
        <v>39.574860673303426</v>
      </c>
      <c r="E21" s="99">
        <f t="shared" si="3"/>
        <v>3.4276177922932289</v>
      </c>
      <c r="F21" s="98">
        <f>SEKTOR_USD!F21*$B$54</f>
        <v>139581001.11453962</v>
      </c>
      <c r="G21" s="98">
        <f>SEKTOR_USD!G21*$C$54</f>
        <v>189723161.57220742</v>
      </c>
      <c r="H21" s="99">
        <f t="shared" si="1"/>
        <v>35.923342043177733</v>
      </c>
      <c r="I21" s="99">
        <f t="shared" si="4"/>
        <v>3.6006595754971573</v>
      </c>
      <c r="J21" s="98">
        <f>SEKTOR_USD!J21*$B$55</f>
        <v>139581001.11453962</v>
      </c>
      <c r="K21" s="98">
        <f>SEKTOR_USD!K21*$C$55</f>
        <v>189723161.57220742</v>
      </c>
      <c r="L21" s="99">
        <f t="shared" si="2"/>
        <v>35.923342043177733</v>
      </c>
      <c r="M21" s="99">
        <f t="shared" si="5"/>
        <v>3.6006595754971573</v>
      </c>
    </row>
    <row r="22" spans="1:13" ht="16.8" x14ac:dyDescent="0.3">
      <c r="A22" s="92" t="s">
        <v>14</v>
      </c>
      <c r="B22" s="93">
        <f>SEKTOR_USD!B22*$B$53</f>
        <v>300873765.60951048</v>
      </c>
      <c r="C22" s="93">
        <f>SEKTOR_USD!C22*$C$53</f>
        <v>459930842.46509647</v>
      </c>
      <c r="D22" s="96">
        <f t="shared" si="0"/>
        <v>52.865053399842942</v>
      </c>
      <c r="E22" s="96">
        <f t="shared" si="3"/>
        <v>80.171623423637939</v>
      </c>
      <c r="F22" s="93">
        <f>SEKTOR_USD!F22*$B$54</f>
        <v>3072825487.5269527</v>
      </c>
      <c r="G22" s="93">
        <f>SEKTOR_USD!G22*$C$54</f>
        <v>4296894390.0616608</v>
      </c>
      <c r="H22" s="96">
        <f t="shared" si="1"/>
        <v>39.835288645690504</v>
      </c>
      <c r="I22" s="96">
        <f t="shared" si="4"/>
        <v>81.548577423358637</v>
      </c>
      <c r="J22" s="93">
        <f>SEKTOR_USD!J22*$B$55</f>
        <v>3072825487.5269527</v>
      </c>
      <c r="K22" s="93">
        <f>SEKTOR_USD!K22*$C$55</f>
        <v>4296894390.0616608</v>
      </c>
      <c r="L22" s="96">
        <f t="shared" si="2"/>
        <v>39.835288645690504</v>
      </c>
      <c r="M22" s="96">
        <f t="shared" si="5"/>
        <v>81.548577423358637</v>
      </c>
    </row>
    <row r="23" spans="1:13" s="21" customFormat="1" ht="15.6" x14ac:dyDescent="0.3">
      <c r="A23" s="95" t="s">
        <v>15</v>
      </c>
      <c r="B23" s="93">
        <f>SEKTOR_USD!B23*$B$53</f>
        <v>23121850.506764684</v>
      </c>
      <c r="C23" s="93">
        <f>SEKTOR_USD!C23*$C$53</f>
        <v>33040359.985746145</v>
      </c>
      <c r="D23" s="96">
        <f t="shared" si="0"/>
        <v>42.896694086313012</v>
      </c>
      <c r="E23" s="96">
        <f t="shared" si="3"/>
        <v>5.7593426097744178</v>
      </c>
      <c r="F23" s="93">
        <f>SEKTOR_USD!F23*$B$54</f>
        <v>250859956.84461704</v>
      </c>
      <c r="G23" s="93">
        <f>SEKTOR_USD!G23*$C$54</f>
        <v>336779296.08022374</v>
      </c>
      <c r="H23" s="96">
        <f t="shared" si="1"/>
        <v>34.249921875265741</v>
      </c>
      <c r="I23" s="96">
        <f t="shared" si="4"/>
        <v>6.391563303139093</v>
      </c>
      <c r="J23" s="93">
        <f>SEKTOR_USD!J23*$B$55</f>
        <v>250859956.84461704</v>
      </c>
      <c r="K23" s="93">
        <f>SEKTOR_USD!K23*$C$55</f>
        <v>336779296.08022374</v>
      </c>
      <c r="L23" s="96">
        <f t="shared" si="2"/>
        <v>34.249921875265741</v>
      </c>
      <c r="M23" s="96">
        <f t="shared" si="5"/>
        <v>6.391563303139093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14867681.595731867</v>
      </c>
      <c r="C24" s="98">
        <f>SEKTOR_USD!C24*$C$53</f>
        <v>22233402.089342076</v>
      </c>
      <c r="D24" s="99">
        <f t="shared" si="0"/>
        <v>49.541822954593805</v>
      </c>
      <c r="E24" s="99">
        <f t="shared" si="3"/>
        <v>3.8755564427456908</v>
      </c>
      <c r="F24" s="98">
        <f>SEKTOR_USD!F24*$B$54</f>
        <v>171270960.43940616</v>
      </c>
      <c r="G24" s="98">
        <f>SEKTOR_USD!G24*$C$54</f>
        <v>227142734.78402734</v>
      </c>
      <c r="H24" s="99">
        <f t="shared" si="1"/>
        <v>32.621860822919842</v>
      </c>
      <c r="I24" s="99">
        <f t="shared" si="4"/>
        <v>4.3108266604204015</v>
      </c>
      <c r="J24" s="98">
        <f>SEKTOR_USD!J24*$B$55</f>
        <v>171270960.43940616</v>
      </c>
      <c r="K24" s="98">
        <f>SEKTOR_USD!K24*$C$55</f>
        <v>227142734.78402734</v>
      </c>
      <c r="L24" s="99">
        <f t="shared" si="2"/>
        <v>32.621860822919842</v>
      </c>
      <c r="M24" s="99">
        <f t="shared" si="5"/>
        <v>4.3108266604204015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3394173.860145784</v>
      </c>
      <c r="C25" s="98">
        <f>SEKTOR_USD!C25*$C$53</f>
        <v>3373357.9379922072</v>
      </c>
      <c r="D25" s="99">
        <f t="shared" si="0"/>
        <v>-0.61328390976067071</v>
      </c>
      <c r="E25" s="99">
        <f t="shared" si="3"/>
        <v>0.58801793075743758</v>
      </c>
      <c r="F25" s="98">
        <f>SEKTOR_USD!F25*$B$54</f>
        <v>34026699.162829384</v>
      </c>
      <c r="G25" s="98">
        <f>SEKTOR_USD!G25*$C$54</f>
        <v>44223866.993061334</v>
      </c>
      <c r="H25" s="99">
        <f t="shared" si="1"/>
        <v>29.968137025090257</v>
      </c>
      <c r="I25" s="99">
        <f t="shared" si="4"/>
        <v>0.83930232257633497</v>
      </c>
      <c r="J25" s="98">
        <f>SEKTOR_USD!J25*$B$55</f>
        <v>34026699.162829384</v>
      </c>
      <c r="K25" s="98">
        <f>SEKTOR_USD!K25*$C$55</f>
        <v>44223866.993061334</v>
      </c>
      <c r="L25" s="99">
        <f t="shared" si="2"/>
        <v>29.968137025090257</v>
      </c>
      <c r="M25" s="99">
        <f t="shared" si="5"/>
        <v>0.83930232257633497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4859995.0508870352</v>
      </c>
      <c r="C26" s="98">
        <f>SEKTOR_USD!C26*$C$53</f>
        <v>7433599.9584118659</v>
      </c>
      <c r="D26" s="99">
        <f t="shared" si="0"/>
        <v>52.954887414033522</v>
      </c>
      <c r="E26" s="99">
        <f t="shared" si="3"/>
        <v>1.2957682362712903</v>
      </c>
      <c r="F26" s="98">
        <f>SEKTOR_USD!F26*$B$54</f>
        <v>45562297.242381528</v>
      </c>
      <c r="G26" s="98">
        <f>SEKTOR_USD!G26*$C$54</f>
        <v>65412694.303135037</v>
      </c>
      <c r="H26" s="99">
        <f t="shared" si="1"/>
        <v>43.567594836480055</v>
      </c>
      <c r="I26" s="99">
        <f t="shared" si="4"/>
        <v>1.241434320142355</v>
      </c>
      <c r="J26" s="98">
        <f>SEKTOR_USD!J26*$B$55</f>
        <v>45562297.242381528</v>
      </c>
      <c r="K26" s="98">
        <f>SEKTOR_USD!K26*$C$55</f>
        <v>65412694.303135037</v>
      </c>
      <c r="L26" s="99">
        <f t="shared" si="2"/>
        <v>43.567594836480055</v>
      </c>
      <c r="M26" s="99">
        <f t="shared" si="5"/>
        <v>1.241434320142355</v>
      </c>
    </row>
    <row r="27" spans="1:13" s="21" customFormat="1" ht="15.6" x14ac:dyDescent="0.3">
      <c r="A27" s="95" t="s">
        <v>19</v>
      </c>
      <c r="B27" s="93">
        <f>SEKTOR_USD!B27*$B$53</f>
        <v>50401535.959018305</v>
      </c>
      <c r="C27" s="93">
        <f>SEKTOR_USD!C27*$C$53</f>
        <v>78897165.201626614</v>
      </c>
      <c r="D27" s="96">
        <f t="shared" si="0"/>
        <v>56.537223916704093</v>
      </c>
      <c r="E27" s="96">
        <f t="shared" si="3"/>
        <v>13.752749834813219</v>
      </c>
      <c r="F27" s="93">
        <f>SEKTOR_USD!F27*$B$54</f>
        <v>554338659.43602943</v>
      </c>
      <c r="G27" s="93">
        <f>SEKTOR_USD!G27*$C$54</f>
        <v>726499872.59818089</v>
      </c>
      <c r="H27" s="96">
        <f t="shared" si="1"/>
        <v>31.057046127236383</v>
      </c>
      <c r="I27" s="96">
        <f t="shared" si="4"/>
        <v>13.787872293454894</v>
      </c>
      <c r="J27" s="93">
        <f>SEKTOR_USD!J27*$B$55</f>
        <v>554338659.43602943</v>
      </c>
      <c r="K27" s="93">
        <f>SEKTOR_USD!K27*$C$55</f>
        <v>726499872.59818089</v>
      </c>
      <c r="L27" s="96">
        <f t="shared" si="2"/>
        <v>31.057046127236383</v>
      </c>
      <c r="M27" s="96">
        <f t="shared" si="5"/>
        <v>13.787872293454894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50401535.959018305</v>
      </c>
      <c r="C28" s="98">
        <f>SEKTOR_USD!C28*$C$53</f>
        <v>78897165.201626614</v>
      </c>
      <c r="D28" s="99">
        <f t="shared" si="0"/>
        <v>56.537223916704093</v>
      </c>
      <c r="E28" s="99">
        <f t="shared" si="3"/>
        <v>13.752749834813219</v>
      </c>
      <c r="F28" s="98">
        <f>SEKTOR_USD!F28*$B$54</f>
        <v>554338659.43602943</v>
      </c>
      <c r="G28" s="98">
        <f>SEKTOR_USD!G28*$C$54</f>
        <v>726499872.59818089</v>
      </c>
      <c r="H28" s="99">
        <f t="shared" si="1"/>
        <v>31.057046127236383</v>
      </c>
      <c r="I28" s="99">
        <f t="shared" si="4"/>
        <v>13.787872293454894</v>
      </c>
      <c r="J28" s="98">
        <f>SEKTOR_USD!J28*$B$55</f>
        <v>554338659.43602943</v>
      </c>
      <c r="K28" s="98">
        <f>SEKTOR_USD!K28*$C$55</f>
        <v>726499872.59818089</v>
      </c>
      <c r="L28" s="99">
        <f t="shared" si="2"/>
        <v>31.057046127236383</v>
      </c>
      <c r="M28" s="99">
        <f t="shared" si="5"/>
        <v>13.787872293454894</v>
      </c>
    </row>
    <row r="29" spans="1:13" s="21" customFormat="1" ht="15.6" x14ac:dyDescent="0.3">
      <c r="A29" s="95" t="s">
        <v>21</v>
      </c>
      <c r="B29" s="93">
        <f>SEKTOR_USD!B29*$B$53</f>
        <v>227350379.14372754</v>
      </c>
      <c r="C29" s="93">
        <f>SEKTOR_USD!C29*$C$53</f>
        <v>347993317.27772379</v>
      </c>
      <c r="D29" s="96">
        <f t="shared" si="0"/>
        <v>53.064762235442572</v>
      </c>
      <c r="E29" s="96">
        <f t="shared" si="3"/>
        <v>60.659530979050317</v>
      </c>
      <c r="F29" s="93">
        <f>SEKTOR_USD!F29*$B$54</f>
        <v>2267626871.2463059</v>
      </c>
      <c r="G29" s="93">
        <f>SEKTOR_USD!G29*$C$54</f>
        <v>3233615221.383256</v>
      </c>
      <c r="H29" s="96">
        <f t="shared" si="1"/>
        <v>42.599087283087059</v>
      </c>
      <c r="I29" s="96">
        <f t="shared" si="4"/>
        <v>61.36914182676464</v>
      </c>
      <c r="J29" s="93">
        <f>SEKTOR_USD!J29*$B$55</f>
        <v>2267626871.2463059</v>
      </c>
      <c r="K29" s="93">
        <f>SEKTOR_USD!K29*$C$55</f>
        <v>3233615221.383256</v>
      </c>
      <c r="L29" s="96">
        <f t="shared" si="2"/>
        <v>42.599087283087059</v>
      </c>
      <c r="M29" s="96">
        <f t="shared" si="5"/>
        <v>61.36914182676464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31785108.908035755</v>
      </c>
      <c r="C30" s="98">
        <f>SEKTOR_USD!C30*$C$53</f>
        <v>42315248.640220717</v>
      </c>
      <c r="D30" s="99">
        <f t="shared" si="0"/>
        <v>33.129160458917866</v>
      </c>
      <c r="E30" s="99">
        <f t="shared" si="3"/>
        <v>7.3760701954203771</v>
      </c>
      <c r="F30" s="98">
        <f>SEKTOR_USD!F30*$B$54</f>
        <v>350706218.25919545</v>
      </c>
      <c r="G30" s="98">
        <f>SEKTOR_USD!G30*$C$54</f>
        <v>457537005.12657541</v>
      </c>
      <c r="H30" s="99">
        <f t="shared" si="1"/>
        <v>30.46161753209201</v>
      </c>
      <c r="I30" s="99">
        <f t="shared" si="4"/>
        <v>8.6833625636493128</v>
      </c>
      <c r="J30" s="98">
        <f>SEKTOR_USD!J30*$B$55</f>
        <v>350706218.25919545</v>
      </c>
      <c r="K30" s="98">
        <f>SEKTOR_USD!K30*$C$55</f>
        <v>457537005.12657541</v>
      </c>
      <c r="L30" s="99">
        <f t="shared" si="2"/>
        <v>30.46161753209201</v>
      </c>
      <c r="M30" s="99">
        <f t="shared" si="5"/>
        <v>8.6833625636493128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58596658.137233973</v>
      </c>
      <c r="C31" s="98">
        <f>SEKTOR_USD!C31*$C$53</f>
        <v>92391817.864347324</v>
      </c>
      <c r="D31" s="99">
        <f t="shared" si="0"/>
        <v>57.674210102502329</v>
      </c>
      <c r="E31" s="99">
        <f t="shared" si="3"/>
        <v>16.105034377658463</v>
      </c>
      <c r="F31" s="98">
        <f>SEKTOR_USD!F31*$B$54</f>
        <v>512578541.82042789</v>
      </c>
      <c r="G31" s="98">
        <f>SEKTOR_USD!G31*$C$54</f>
        <v>831825157.2845788</v>
      </c>
      <c r="H31" s="99">
        <f t="shared" si="1"/>
        <v>62.282477594622534</v>
      </c>
      <c r="I31" s="99">
        <f t="shared" si="4"/>
        <v>15.786787405902597</v>
      </c>
      <c r="J31" s="98">
        <f>SEKTOR_USD!J31*$B$55</f>
        <v>512578541.82042789</v>
      </c>
      <c r="K31" s="98">
        <f>SEKTOR_USD!K31*$C$55</f>
        <v>831825157.2845788</v>
      </c>
      <c r="L31" s="99">
        <f t="shared" si="2"/>
        <v>62.282477594622534</v>
      </c>
      <c r="M31" s="99">
        <f t="shared" si="5"/>
        <v>15.786787405902597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3531428.1351278545</v>
      </c>
      <c r="C32" s="98">
        <f>SEKTOR_USD!C32*$C$53</f>
        <v>6494350.3542099418</v>
      </c>
      <c r="D32" s="99">
        <f t="shared" si="0"/>
        <v>83.901529514625537</v>
      </c>
      <c r="E32" s="99">
        <f t="shared" si="3"/>
        <v>1.1320454357622289</v>
      </c>
      <c r="F32" s="98">
        <f>SEKTOR_USD!F32*$B$54</f>
        <v>24044956.402253009</v>
      </c>
      <c r="G32" s="98">
        <f>SEKTOR_USD!G32*$C$54</f>
        <v>46124581.249208845</v>
      </c>
      <c r="H32" s="99">
        <f t="shared" si="1"/>
        <v>91.826429117114046</v>
      </c>
      <c r="I32" s="99">
        <f t="shared" si="4"/>
        <v>0.87537501359607006</v>
      </c>
      <c r="J32" s="98">
        <f>SEKTOR_USD!J32*$B$55</f>
        <v>24044956.402253009</v>
      </c>
      <c r="K32" s="98">
        <f>SEKTOR_USD!K32*$C$55</f>
        <v>46124581.249208845</v>
      </c>
      <c r="L32" s="99">
        <f t="shared" si="2"/>
        <v>91.826429117114046</v>
      </c>
      <c r="M32" s="99">
        <f t="shared" si="5"/>
        <v>0.87537501359607006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27476738.26805871</v>
      </c>
      <c r="C33" s="98">
        <f>SEKTOR_USD!C33*$C$53</f>
        <v>41946929.347606778</v>
      </c>
      <c r="D33" s="99">
        <f t="shared" si="0"/>
        <v>52.663423650868502</v>
      </c>
      <c r="E33" s="99">
        <f t="shared" si="3"/>
        <v>7.3118675960277377</v>
      </c>
      <c r="F33" s="98">
        <f>SEKTOR_USD!F33*$B$54</f>
        <v>250962825.76386854</v>
      </c>
      <c r="G33" s="98">
        <f>SEKTOR_USD!G33*$C$54</f>
        <v>385612899.36706632</v>
      </c>
      <c r="H33" s="99">
        <f t="shared" si="1"/>
        <v>53.653393961179866</v>
      </c>
      <c r="I33" s="99">
        <f t="shared" si="4"/>
        <v>7.3183514708235018</v>
      </c>
      <c r="J33" s="98">
        <f>SEKTOR_USD!J33*$B$55</f>
        <v>250962825.76386854</v>
      </c>
      <c r="K33" s="98">
        <f>SEKTOR_USD!K33*$C$55</f>
        <v>385612899.36706632</v>
      </c>
      <c r="L33" s="99">
        <f t="shared" si="2"/>
        <v>53.653393961179866</v>
      </c>
      <c r="M33" s="99">
        <f t="shared" si="5"/>
        <v>7.3183514708235018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19118595.759468377</v>
      </c>
      <c r="C34" s="98">
        <f>SEKTOR_USD!C34*$C$53</f>
        <v>28874204.295239806</v>
      </c>
      <c r="D34" s="99">
        <f t="shared" si="0"/>
        <v>51.026804784760508</v>
      </c>
      <c r="E34" s="99">
        <f t="shared" si="3"/>
        <v>5.0331302441210575</v>
      </c>
      <c r="F34" s="98">
        <f>SEKTOR_USD!F34*$B$54</f>
        <v>171459520.04273885</v>
      </c>
      <c r="G34" s="98">
        <f>SEKTOR_USD!G34*$C$54</f>
        <v>269425468.54874957</v>
      </c>
      <c r="H34" s="99">
        <f t="shared" si="1"/>
        <v>57.136488240251246</v>
      </c>
      <c r="I34" s="99">
        <f t="shared" si="4"/>
        <v>5.1132892008214084</v>
      </c>
      <c r="J34" s="98">
        <f>SEKTOR_USD!J34*$B$55</f>
        <v>171459520.04273885</v>
      </c>
      <c r="K34" s="98">
        <f>SEKTOR_USD!K34*$C$55</f>
        <v>269425468.54874957</v>
      </c>
      <c r="L34" s="99">
        <f t="shared" si="2"/>
        <v>57.136488240251246</v>
      </c>
      <c r="M34" s="99">
        <f t="shared" si="5"/>
        <v>5.1132892008214084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20440227.875759214</v>
      </c>
      <c r="C35" s="98">
        <f>SEKTOR_USD!C35*$C$53</f>
        <v>27790029.194423638</v>
      </c>
      <c r="D35" s="99">
        <f t="shared" si="0"/>
        <v>35.957531214125119</v>
      </c>
      <c r="E35" s="99">
        <f t="shared" si="3"/>
        <v>4.8441451405301521</v>
      </c>
      <c r="F35" s="98">
        <f>SEKTOR_USD!F35*$B$54</f>
        <v>237957642.06424406</v>
      </c>
      <c r="G35" s="98">
        <f>SEKTOR_USD!G35*$C$54</f>
        <v>296468527.06905371</v>
      </c>
      <c r="H35" s="99">
        <f t="shared" si="1"/>
        <v>24.588781640815224</v>
      </c>
      <c r="I35" s="99">
        <f t="shared" si="4"/>
        <v>5.6265256807796211</v>
      </c>
      <c r="J35" s="98">
        <f>SEKTOR_USD!J35*$B$55</f>
        <v>237957642.06424406</v>
      </c>
      <c r="K35" s="98">
        <f>SEKTOR_USD!K35*$C$55</f>
        <v>296468527.06905371</v>
      </c>
      <c r="L35" s="99">
        <f t="shared" si="2"/>
        <v>24.588781640815224</v>
      </c>
      <c r="M35" s="99">
        <f t="shared" si="5"/>
        <v>5.6265256807796211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24765909.613528967</v>
      </c>
      <c r="C36" s="98">
        <f>SEKTOR_USD!C36*$C$53</f>
        <v>39421076.561483629</v>
      </c>
      <c r="D36" s="99">
        <f t="shared" si="0"/>
        <v>59.174757465596691</v>
      </c>
      <c r="E36" s="99">
        <f t="shared" si="3"/>
        <v>6.8715802752051971</v>
      </c>
      <c r="F36" s="98">
        <f>SEKTOR_USD!F36*$B$54</f>
        <v>347922951.61345738</v>
      </c>
      <c r="G36" s="98">
        <f>SEKTOR_USD!G36*$C$54</f>
        <v>353550370.03040457</v>
      </c>
      <c r="H36" s="99">
        <f t="shared" si="1"/>
        <v>1.6174323627833702</v>
      </c>
      <c r="I36" s="99">
        <f t="shared" si="4"/>
        <v>6.7098530022442109</v>
      </c>
      <c r="J36" s="98">
        <f>SEKTOR_USD!J36*$B$55</f>
        <v>347922951.61345738</v>
      </c>
      <c r="K36" s="98">
        <f>SEKTOR_USD!K36*$C$55</f>
        <v>353550370.03040457</v>
      </c>
      <c r="L36" s="99">
        <f t="shared" si="2"/>
        <v>1.6174323627833702</v>
      </c>
      <c r="M36" s="99">
        <f t="shared" si="5"/>
        <v>6.7098530022442109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8202547.0762227094</v>
      </c>
      <c r="C37" s="98">
        <f>SEKTOR_USD!C37*$C$53</f>
        <v>10268840.942267505</v>
      </c>
      <c r="D37" s="99">
        <f t="shared" si="0"/>
        <v>25.19088091593531</v>
      </c>
      <c r="E37" s="99">
        <f t="shared" si="3"/>
        <v>1.78998573917813</v>
      </c>
      <c r="F37" s="98">
        <f>SEKTOR_USD!F37*$B$54</f>
        <v>90135370.342353374</v>
      </c>
      <c r="G37" s="98">
        <f>SEKTOR_USD!G37*$C$54</f>
        <v>109345092.9276899</v>
      </c>
      <c r="H37" s="99">
        <f t="shared" si="1"/>
        <v>21.312080387947478</v>
      </c>
      <c r="I37" s="99">
        <f t="shared" si="4"/>
        <v>2.0752050125090706</v>
      </c>
      <c r="J37" s="98">
        <f>SEKTOR_USD!J37*$B$55</f>
        <v>90135370.342353374</v>
      </c>
      <c r="K37" s="98">
        <f>SEKTOR_USD!K37*$C$55</f>
        <v>109345092.9276899</v>
      </c>
      <c r="L37" s="99">
        <f t="shared" si="2"/>
        <v>21.312080387947478</v>
      </c>
      <c r="M37" s="99">
        <f t="shared" si="5"/>
        <v>2.0752050125090706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10203842.591033952</v>
      </c>
      <c r="C38" s="98">
        <f>SEKTOR_USD!C38*$C$53</f>
        <v>20172553.26521438</v>
      </c>
      <c r="D38" s="99">
        <f t="shared" si="0"/>
        <v>97.695653233026803</v>
      </c>
      <c r="E38" s="99">
        <f t="shared" si="3"/>
        <v>3.5163250527056737</v>
      </c>
      <c r="F38" s="98">
        <f>SEKTOR_USD!F38*$B$54</f>
        <v>96911911.489405155</v>
      </c>
      <c r="G38" s="98">
        <f>SEKTOR_USD!G38*$C$54</f>
        <v>181568741.06944224</v>
      </c>
      <c r="H38" s="99">
        <f t="shared" si="1"/>
        <v>87.354411113119099</v>
      </c>
      <c r="I38" s="99">
        <f t="shared" si="4"/>
        <v>3.44590096815265</v>
      </c>
      <c r="J38" s="98">
        <f>SEKTOR_USD!J38*$B$55</f>
        <v>96911911.489405155</v>
      </c>
      <c r="K38" s="98">
        <f>SEKTOR_USD!K38*$C$55</f>
        <v>181568741.06944224</v>
      </c>
      <c r="L38" s="99">
        <f t="shared" si="2"/>
        <v>87.354411113119099</v>
      </c>
      <c r="M38" s="99">
        <f t="shared" si="5"/>
        <v>3.44590096815265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12077088.015726577</v>
      </c>
      <c r="C39" s="98">
        <f>SEKTOR_USD!C39*$C$53</f>
        <v>20917417.523508225</v>
      </c>
      <c r="D39" s="99">
        <f t="shared" si="0"/>
        <v>73.199180930617729</v>
      </c>
      <c r="E39" s="99">
        <f t="shared" si="3"/>
        <v>3.6461640878475565</v>
      </c>
      <c r="F39" s="98">
        <f>SEKTOR_USD!F39*$B$54</f>
        <v>72222848.604924023</v>
      </c>
      <c r="G39" s="98">
        <f>SEKTOR_USD!G39*$C$54</f>
        <v>131783717.71269612</v>
      </c>
      <c r="H39" s="99">
        <f t="shared" si="1"/>
        <v>82.468180441876598</v>
      </c>
      <c r="I39" s="99">
        <f t="shared" si="4"/>
        <v>2.5010562819249604</v>
      </c>
      <c r="J39" s="98">
        <f>SEKTOR_USD!J39*$B$55</f>
        <v>72222848.604924023</v>
      </c>
      <c r="K39" s="98">
        <f>SEKTOR_USD!K39*$C$55</f>
        <v>131783717.71269612</v>
      </c>
      <c r="L39" s="99">
        <f t="shared" si="2"/>
        <v>82.468180441876598</v>
      </c>
      <c r="M39" s="99">
        <f t="shared" si="5"/>
        <v>2.5010562819249604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10937483.985750446</v>
      </c>
      <c r="C40" s="98">
        <f>SEKTOR_USD!C40*$C$53</f>
        <v>17400849.289201826</v>
      </c>
      <c r="D40" s="99">
        <f t="shared" si="0"/>
        <v>59.093712154202649</v>
      </c>
      <c r="E40" s="99">
        <f t="shared" si="3"/>
        <v>3.0331828345937368</v>
      </c>
      <c r="F40" s="98">
        <f>SEKTOR_USD!F40*$B$54</f>
        <v>110480651.15481107</v>
      </c>
      <c r="G40" s="98">
        <f>SEKTOR_USD!G40*$C$54</f>
        <v>170373660.99779075</v>
      </c>
      <c r="H40" s="99">
        <f t="shared" si="1"/>
        <v>54.211311407872287</v>
      </c>
      <c r="I40" s="99">
        <f t="shared" si="4"/>
        <v>3.2334352263612463</v>
      </c>
      <c r="J40" s="98">
        <f>SEKTOR_USD!J40*$B$55</f>
        <v>110480651.15481107</v>
      </c>
      <c r="K40" s="98">
        <f>SEKTOR_USD!K40*$C$55</f>
        <v>170373660.99779075</v>
      </c>
      <c r="L40" s="99">
        <f t="shared" si="2"/>
        <v>54.211311407872287</v>
      </c>
      <c r="M40" s="99">
        <f t="shared" si="5"/>
        <v>3.2334352263612463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214750.77778105048</v>
      </c>
      <c r="C41" s="98">
        <f>SEKTOR_USD!C41*$C$53</f>
        <v>0</v>
      </c>
      <c r="D41" s="99">
        <f t="shared" si="0"/>
        <v>-100</v>
      </c>
      <c r="E41" s="99">
        <f t="shared" si="3"/>
        <v>0</v>
      </c>
      <c r="F41" s="98">
        <f>SEKTOR_USD!F41*$B$54</f>
        <v>2243433.6886270344</v>
      </c>
      <c r="G41" s="98">
        <f>SEKTOR_USD!G41*$C$54</f>
        <v>0</v>
      </c>
      <c r="H41" s="99">
        <f t="shared" si="1"/>
        <v>-100</v>
      </c>
      <c r="I41" s="99">
        <f t="shared" si="4"/>
        <v>0</v>
      </c>
      <c r="J41" s="98">
        <f>SEKTOR_USD!J41*$B$55</f>
        <v>2243433.6886270344</v>
      </c>
      <c r="K41" s="98">
        <f>SEKTOR_USD!K41*$C$55</f>
        <v>0</v>
      </c>
      <c r="L41" s="99">
        <f t="shared" si="2"/>
        <v>-100</v>
      </c>
      <c r="M41" s="99">
        <f t="shared" si="5"/>
        <v>0</v>
      </c>
    </row>
    <row r="42" spans="1:13" ht="16.8" x14ac:dyDescent="0.3">
      <c r="A42" s="92" t="s">
        <v>31</v>
      </c>
      <c r="B42" s="93">
        <f>SEKTOR_USD!B42*$B$53</f>
        <v>9612634.1275830939</v>
      </c>
      <c r="C42" s="93">
        <f>SEKTOR_USD!C42*$C$53</f>
        <v>14789225.81477713</v>
      </c>
      <c r="D42" s="96">
        <f t="shared" si="0"/>
        <v>53.851957938771434</v>
      </c>
      <c r="E42" s="96">
        <f t="shared" si="3"/>
        <v>2.5779446240103727</v>
      </c>
      <c r="F42" s="93">
        <f>SEKTOR_USD!F42*$B$54</f>
        <v>106817434.66217135</v>
      </c>
      <c r="G42" s="93">
        <f>SEKTOR_USD!G42*$C$54</f>
        <v>136600169.65648028</v>
      </c>
      <c r="H42" s="96">
        <f t="shared" si="1"/>
        <v>27.881904380592921</v>
      </c>
      <c r="I42" s="96">
        <f t="shared" si="4"/>
        <v>2.5924652784206677</v>
      </c>
      <c r="J42" s="93">
        <f>SEKTOR_USD!J42*$B$55</f>
        <v>106817434.66217135</v>
      </c>
      <c r="K42" s="93">
        <f>SEKTOR_USD!K42*$C$55</f>
        <v>136600169.65648028</v>
      </c>
      <c r="L42" s="96">
        <f t="shared" si="2"/>
        <v>27.881904380592921</v>
      </c>
      <c r="M42" s="96">
        <f t="shared" si="5"/>
        <v>2.5924652784206677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9612634.1275830939</v>
      </c>
      <c r="C43" s="98">
        <f>SEKTOR_USD!C43*$C$53</f>
        <v>14789225.81477713</v>
      </c>
      <c r="D43" s="99">
        <f t="shared" si="0"/>
        <v>53.851957938771434</v>
      </c>
      <c r="E43" s="99">
        <f t="shared" si="3"/>
        <v>2.5779446240103727</v>
      </c>
      <c r="F43" s="98">
        <f>SEKTOR_USD!F43*$B$54</f>
        <v>106817434.66217135</v>
      </c>
      <c r="G43" s="98">
        <f>SEKTOR_USD!G43*$C$54</f>
        <v>136600169.65648028</v>
      </c>
      <c r="H43" s="99">
        <f t="shared" si="1"/>
        <v>27.881904380592921</v>
      </c>
      <c r="I43" s="99">
        <f t="shared" si="4"/>
        <v>2.5924652784206677</v>
      </c>
      <c r="J43" s="98">
        <f>SEKTOR_USD!J43*$B$55</f>
        <v>106817434.66217135</v>
      </c>
      <c r="K43" s="98">
        <f>SEKTOR_USD!K43*$C$55</f>
        <v>136600169.65648028</v>
      </c>
      <c r="L43" s="99">
        <f t="shared" si="2"/>
        <v>27.881904380592921</v>
      </c>
      <c r="M43" s="99">
        <f t="shared" si="5"/>
        <v>2.5924652784206677</v>
      </c>
    </row>
    <row r="44" spans="1:13" ht="17.399999999999999" x14ac:dyDescent="0.3">
      <c r="A44" s="100" t="s">
        <v>33</v>
      </c>
      <c r="B44" s="101">
        <f>SEKTOR_USD!B44*$B$53</f>
        <v>374378773.86434311</v>
      </c>
      <c r="C44" s="101">
        <f>SEKTOR_USD!C44*$C$53</f>
        <v>573682835.42764044</v>
      </c>
      <c r="D44" s="102">
        <f>(C44-B44)/B44*100</f>
        <v>53.235940570582549</v>
      </c>
      <c r="E44" s="103">
        <f t="shared" si="3"/>
        <v>100</v>
      </c>
      <c r="F44" s="101">
        <f>SEKTOR_USD!F44*$B$54</f>
        <v>3745788080.3635302</v>
      </c>
      <c r="G44" s="101">
        <f>SEKTOR_USD!G44*$C$54</f>
        <v>5269122436.9916058</v>
      </c>
      <c r="H44" s="102">
        <f>(G44-F44)/F44*100</f>
        <v>40.667926853999589</v>
      </c>
      <c r="I44" s="102">
        <f t="shared" si="4"/>
        <v>100</v>
      </c>
      <c r="J44" s="101">
        <f>SEKTOR_USD!J44*$B$55</f>
        <v>3745788080.3635302</v>
      </c>
      <c r="K44" s="101">
        <f>SEKTOR_USD!K44*$C$55</f>
        <v>5269122436.9916058</v>
      </c>
      <c r="L44" s="102">
        <f>(K44-J44)/J44*100</f>
        <v>40.667926853999589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222</v>
      </c>
      <c r="B53" s="83">
        <v>18.653721000000001</v>
      </c>
      <c r="C53" s="83">
        <v>29.088107000000001</v>
      </c>
    </row>
    <row r="54" spans="1:3" x14ac:dyDescent="0.25">
      <c r="A54" s="82" t="s">
        <v>223</v>
      </c>
      <c r="B54" s="83">
        <v>16.5477685</v>
      </c>
      <c r="C54" s="83">
        <v>23.763561083333332</v>
      </c>
    </row>
    <row r="55" spans="1:3" x14ac:dyDescent="0.25">
      <c r="A55" s="82" t="s">
        <v>223</v>
      </c>
      <c r="B55" s="83">
        <v>16.5477685</v>
      </c>
      <c r="C55" s="83">
        <v>23.763561083333332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3" t="s">
        <v>37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88"/>
      <c r="B6" s="156" t="s">
        <v>119</v>
      </c>
      <c r="C6" s="156"/>
      <c r="D6" s="156" t="s">
        <v>221</v>
      </c>
      <c r="E6" s="156"/>
      <c r="F6" s="156" t="s">
        <v>120</v>
      </c>
      <c r="G6" s="156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-0.67174130486168138</v>
      </c>
      <c r="C8" s="105">
        <f>SEKTOR_TL!D8</f>
        <v>54.889794751827992</v>
      </c>
      <c r="D8" s="105">
        <f>SEKTOR_USD!H8</f>
        <v>2.7810468599596341</v>
      </c>
      <c r="E8" s="105">
        <f>SEKTOR_TL!H8</f>
        <v>47.599580285740444</v>
      </c>
      <c r="F8" s="105">
        <f>SEKTOR_USD!L8</f>
        <v>2.7810468599596341</v>
      </c>
      <c r="G8" s="105">
        <f>SEKTOR_TL!L8</f>
        <v>47.599580285740444</v>
      </c>
    </row>
    <row r="9" spans="1:7" s="21" customFormat="1" ht="15.6" x14ac:dyDescent="0.3">
      <c r="A9" s="95" t="s">
        <v>3</v>
      </c>
      <c r="B9" s="105">
        <f>SEKTOR_USD!D9</f>
        <v>4.387608955523568</v>
      </c>
      <c r="C9" s="105">
        <f>SEKTOR_TL!D9</f>
        <v>62.77920843634508</v>
      </c>
      <c r="D9" s="105">
        <f>SEKTOR_USD!H9</f>
        <v>9.115921639555383</v>
      </c>
      <c r="E9" s="105">
        <f>SEKTOR_TL!H9</f>
        <v>56.69683009197206</v>
      </c>
      <c r="F9" s="105">
        <f>SEKTOR_USD!L9</f>
        <v>9.115921639555383</v>
      </c>
      <c r="G9" s="105">
        <f>SEKTOR_TL!L9</f>
        <v>56.69683009197206</v>
      </c>
    </row>
    <row r="10" spans="1:7" ht="13.8" x14ac:dyDescent="0.25">
      <c r="A10" s="97" t="s">
        <v>4</v>
      </c>
      <c r="B10" s="106">
        <f>SEKTOR_USD!D10</f>
        <v>1.6723673619835344</v>
      </c>
      <c r="C10" s="106">
        <f>SEKTOR_TL!D10</f>
        <v>58.545134280108769</v>
      </c>
      <c r="D10" s="106">
        <f>SEKTOR_USD!H10</f>
        <v>8.0095713984220005</v>
      </c>
      <c r="E10" s="106">
        <f>SEKTOR_TL!H10</f>
        <v>55.108046593173817</v>
      </c>
      <c r="F10" s="106">
        <f>SEKTOR_USD!L10</f>
        <v>8.0095713984220005</v>
      </c>
      <c r="G10" s="106">
        <f>SEKTOR_TL!L10</f>
        <v>55.108046593173817</v>
      </c>
    </row>
    <row r="11" spans="1:7" ht="13.8" x14ac:dyDescent="0.25">
      <c r="A11" s="97" t="s">
        <v>5</v>
      </c>
      <c r="B11" s="106">
        <f>SEKTOR_USD!D11</f>
        <v>17.704111879906087</v>
      </c>
      <c r="C11" s="106">
        <f>SEKTOR_TL!D11</f>
        <v>83.544602211144863</v>
      </c>
      <c r="D11" s="106">
        <f>SEKTOR_USD!H11</f>
        <v>18.305069242783791</v>
      </c>
      <c r="E11" s="106">
        <f>SEKTOR_TL!H11</f>
        <v>69.892982212004711</v>
      </c>
      <c r="F11" s="106">
        <f>SEKTOR_USD!L11</f>
        <v>18.305069242783791</v>
      </c>
      <c r="G11" s="106">
        <f>SEKTOR_TL!L11</f>
        <v>69.892982212004711</v>
      </c>
    </row>
    <row r="12" spans="1:7" ht="13.8" x14ac:dyDescent="0.25">
      <c r="A12" s="97" t="s">
        <v>6</v>
      </c>
      <c r="B12" s="106">
        <f>SEKTOR_USD!D12</f>
        <v>4.4592195803531371</v>
      </c>
      <c r="C12" s="106">
        <f>SEKTOR_TL!D12</f>
        <v>62.89087610401203</v>
      </c>
      <c r="D12" s="106">
        <f>SEKTOR_USD!H12</f>
        <v>-4.2814665391208209</v>
      </c>
      <c r="E12" s="106">
        <f>SEKTOR_TL!H12</f>
        <v>37.457398966192208</v>
      </c>
      <c r="F12" s="106">
        <f>SEKTOR_USD!L12</f>
        <v>-4.2814665391208209</v>
      </c>
      <c r="G12" s="106">
        <f>SEKTOR_TL!L12</f>
        <v>37.457398966192208</v>
      </c>
    </row>
    <row r="13" spans="1:7" ht="13.8" x14ac:dyDescent="0.25">
      <c r="A13" s="97" t="s">
        <v>7</v>
      </c>
      <c r="B13" s="106">
        <f>SEKTOR_USD!D13</f>
        <v>16.5919756492743</v>
      </c>
      <c r="C13" s="106">
        <f>SEKTOR_TL!D13</f>
        <v>81.81036711267879</v>
      </c>
      <c r="D13" s="106">
        <f>SEKTOR_USD!H13</f>
        <v>2.6626784587627217</v>
      </c>
      <c r="E13" s="106">
        <f>SEKTOR_TL!H13</f>
        <v>47.429596355147041</v>
      </c>
      <c r="F13" s="106">
        <f>SEKTOR_USD!L13</f>
        <v>2.6626784587627217</v>
      </c>
      <c r="G13" s="106">
        <f>SEKTOR_TL!L13</f>
        <v>47.429596355147041</v>
      </c>
    </row>
    <row r="14" spans="1:7" ht="13.8" x14ac:dyDescent="0.25">
      <c r="A14" s="97" t="s">
        <v>8</v>
      </c>
      <c r="B14" s="106">
        <f>SEKTOR_USD!D14</f>
        <v>18.30364122657884</v>
      </c>
      <c r="C14" s="106">
        <f>SEKTOR_TL!D14</f>
        <v>84.479492026729474</v>
      </c>
      <c r="D14" s="106">
        <f>SEKTOR_USD!H14</f>
        <v>6.858361501129119</v>
      </c>
      <c r="E14" s="106">
        <f>SEKTOR_TL!H14</f>
        <v>53.454842010691472</v>
      </c>
      <c r="F14" s="106">
        <f>SEKTOR_USD!L14</f>
        <v>6.858361501129119</v>
      </c>
      <c r="G14" s="106">
        <f>SEKTOR_TL!L14</f>
        <v>53.454842010691472</v>
      </c>
    </row>
    <row r="15" spans="1:7" ht="13.8" x14ac:dyDescent="0.25">
      <c r="A15" s="97" t="s">
        <v>9</v>
      </c>
      <c r="B15" s="106">
        <f>SEKTOR_USD!D15</f>
        <v>-47.68623909245283</v>
      </c>
      <c r="C15" s="106">
        <f>SEKTOR_TL!D15</f>
        <v>-18.423338976113708</v>
      </c>
      <c r="D15" s="106">
        <f>SEKTOR_USD!H15</f>
        <v>75.929748704098614</v>
      </c>
      <c r="E15" s="106">
        <f>SEKTOR_TL!H15</f>
        <v>152.64538416193884</v>
      </c>
      <c r="F15" s="106">
        <f>SEKTOR_USD!L15</f>
        <v>75.929748704098614</v>
      </c>
      <c r="G15" s="106">
        <f>SEKTOR_TL!L15</f>
        <v>152.64538416193884</v>
      </c>
    </row>
    <row r="16" spans="1:7" ht="13.8" x14ac:dyDescent="0.25">
      <c r="A16" s="97" t="s">
        <v>10</v>
      </c>
      <c r="B16" s="106">
        <f>SEKTOR_USD!D16</f>
        <v>-14.97728850641011</v>
      </c>
      <c r="C16" s="106">
        <f>SEKTOR_TL!D16</f>
        <v>32.582112134928593</v>
      </c>
      <c r="D16" s="106">
        <f>SEKTOR_USD!H16</f>
        <v>11.276282155661118</v>
      </c>
      <c r="E16" s="106">
        <f>SEKTOR_TL!H16</f>
        <v>59.799233844266553</v>
      </c>
      <c r="F16" s="106">
        <f>SEKTOR_USD!L16</f>
        <v>11.276282155661118</v>
      </c>
      <c r="G16" s="106">
        <f>SEKTOR_TL!L16</f>
        <v>59.799233844266553</v>
      </c>
    </row>
    <row r="17" spans="1:7" ht="13.8" x14ac:dyDescent="0.25">
      <c r="A17" s="107" t="s">
        <v>11</v>
      </c>
      <c r="B17" s="106">
        <f>SEKTOR_USD!D17</f>
        <v>-8.4669368242085135</v>
      </c>
      <c r="C17" s="106">
        <f>SEKTOR_TL!D17</f>
        <v>42.734178113588307</v>
      </c>
      <c r="D17" s="106">
        <f>SEKTOR_USD!H17</f>
        <v>-1.4755120341018793</v>
      </c>
      <c r="E17" s="106">
        <f>SEKTOR_TL!H17</f>
        <v>41.486913355221255</v>
      </c>
      <c r="F17" s="106">
        <f>SEKTOR_USD!L17</f>
        <v>-1.4755120341018793</v>
      </c>
      <c r="G17" s="106">
        <f>SEKTOR_TL!L17</f>
        <v>41.486913355221255</v>
      </c>
    </row>
    <row r="18" spans="1:7" s="21" customFormat="1" ht="15.6" x14ac:dyDescent="0.3">
      <c r="A18" s="95" t="s">
        <v>12</v>
      </c>
      <c r="B18" s="105">
        <f>SEKTOR_USD!D18</f>
        <v>-12.918066691826299</v>
      </c>
      <c r="C18" s="105">
        <f>SEKTOR_TL!D18</f>
        <v>35.793206826403193</v>
      </c>
      <c r="D18" s="105">
        <f>SEKTOR_USD!H18</f>
        <v>-14.192485341869995</v>
      </c>
      <c r="E18" s="105">
        <f>SEKTOR_TL!H18</f>
        <v>23.224597684424506</v>
      </c>
      <c r="F18" s="105">
        <f>SEKTOR_USD!L18</f>
        <v>-14.192485341869995</v>
      </c>
      <c r="G18" s="105">
        <f>SEKTOR_TL!L18</f>
        <v>23.224597684424506</v>
      </c>
    </row>
    <row r="19" spans="1:7" ht="13.8" x14ac:dyDescent="0.25">
      <c r="A19" s="97" t="s">
        <v>13</v>
      </c>
      <c r="B19" s="106">
        <f>SEKTOR_USD!D19</f>
        <v>-12.918066691826299</v>
      </c>
      <c r="C19" s="106">
        <f>SEKTOR_TL!D19</f>
        <v>35.793206826403193</v>
      </c>
      <c r="D19" s="106">
        <f>SEKTOR_USD!H19</f>
        <v>-14.192485341869995</v>
      </c>
      <c r="E19" s="106">
        <f>SEKTOR_TL!H19</f>
        <v>23.224597684424506</v>
      </c>
      <c r="F19" s="106">
        <f>SEKTOR_USD!L19</f>
        <v>-14.192485341869995</v>
      </c>
      <c r="G19" s="106">
        <f>SEKTOR_TL!L19</f>
        <v>23.224597684424506</v>
      </c>
    </row>
    <row r="20" spans="1:7" s="21" customFormat="1" ht="15.6" x14ac:dyDescent="0.3">
      <c r="A20" s="95" t="s">
        <v>110</v>
      </c>
      <c r="B20" s="105">
        <f>SEKTOR_USD!D20</f>
        <v>-10.492954745605331</v>
      </c>
      <c r="C20" s="105">
        <f>SEKTOR_TL!D20</f>
        <v>39.574860673303426</v>
      </c>
      <c r="D20" s="105">
        <f>SEKTOR_USD!H20</f>
        <v>-5.3497078998682914</v>
      </c>
      <c r="E20" s="105">
        <f>SEKTOR_TL!H20</f>
        <v>35.923342043177733</v>
      </c>
      <c r="F20" s="105">
        <f>SEKTOR_USD!L20</f>
        <v>-5.3497078998682914</v>
      </c>
      <c r="G20" s="105">
        <f>SEKTOR_TL!L20</f>
        <v>35.923342043177733</v>
      </c>
    </row>
    <row r="21" spans="1:7" ht="13.8" x14ac:dyDescent="0.25">
      <c r="A21" s="97" t="s">
        <v>109</v>
      </c>
      <c r="B21" s="106">
        <f>SEKTOR_USD!D21</f>
        <v>-10.492954745605331</v>
      </c>
      <c r="C21" s="106">
        <f>SEKTOR_TL!D21</f>
        <v>39.574860673303426</v>
      </c>
      <c r="D21" s="106">
        <f>SEKTOR_USD!H21</f>
        <v>-5.3497078998682914</v>
      </c>
      <c r="E21" s="106">
        <f>SEKTOR_TL!H21</f>
        <v>35.923342043177733</v>
      </c>
      <c r="F21" s="106">
        <f>SEKTOR_USD!L21</f>
        <v>-5.3497078998682914</v>
      </c>
      <c r="G21" s="106">
        <f>SEKTOR_TL!L21</f>
        <v>35.923342043177733</v>
      </c>
    </row>
    <row r="22" spans="1:7" ht="16.8" x14ac:dyDescent="0.3">
      <c r="A22" s="92" t="s">
        <v>14</v>
      </c>
      <c r="B22" s="105">
        <f>SEKTOR_USD!D22</f>
        <v>-1.9701743818952671</v>
      </c>
      <c r="C22" s="105">
        <f>SEKTOR_TL!D22</f>
        <v>52.865053399842942</v>
      </c>
      <c r="D22" s="105">
        <f>SEKTOR_USD!H22</f>
        <v>-2.6256217860179487</v>
      </c>
      <c r="E22" s="105">
        <f>SEKTOR_TL!H22</f>
        <v>39.835288645690504</v>
      </c>
      <c r="F22" s="105">
        <f>SEKTOR_USD!L22</f>
        <v>-2.6256217860179487</v>
      </c>
      <c r="G22" s="105">
        <f>SEKTOR_TL!L22</f>
        <v>39.835288645690504</v>
      </c>
    </row>
    <row r="23" spans="1:7" s="21" customFormat="1" ht="15.6" x14ac:dyDescent="0.3">
      <c r="A23" s="95" t="s">
        <v>15</v>
      </c>
      <c r="B23" s="105">
        <f>SEKTOR_USD!D23</f>
        <v>-8.3627180239527803</v>
      </c>
      <c r="C23" s="105">
        <f>SEKTOR_TL!D23</f>
        <v>42.896694086313012</v>
      </c>
      <c r="D23" s="105">
        <f>SEKTOR_USD!H23</f>
        <v>-6.5149949309126569</v>
      </c>
      <c r="E23" s="105">
        <f>SEKTOR_TL!H23</f>
        <v>34.249921875265741</v>
      </c>
      <c r="F23" s="105">
        <f>SEKTOR_USD!L23</f>
        <v>-6.5149949309126569</v>
      </c>
      <c r="G23" s="105">
        <f>SEKTOR_TL!L23</f>
        <v>34.249921875265741</v>
      </c>
    </row>
    <row r="24" spans="1:7" ht="13.8" x14ac:dyDescent="0.25">
      <c r="A24" s="97" t="s">
        <v>16</v>
      </c>
      <c r="B24" s="106">
        <f>SEKTOR_USD!D24</f>
        <v>-4.1013069971728218</v>
      </c>
      <c r="C24" s="106">
        <f>SEKTOR_TL!D24</f>
        <v>49.541822954593805</v>
      </c>
      <c r="D24" s="106">
        <f>SEKTOR_USD!H24</f>
        <v>-7.648696117515577</v>
      </c>
      <c r="E24" s="106">
        <f>SEKTOR_TL!H24</f>
        <v>32.621860822919842</v>
      </c>
      <c r="F24" s="106">
        <f>SEKTOR_USD!L24</f>
        <v>-7.648696117515577</v>
      </c>
      <c r="G24" s="106">
        <f>SEKTOR_TL!L24</f>
        <v>32.621860822919842</v>
      </c>
    </row>
    <row r="25" spans="1:7" ht="13.8" x14ac:dyDescent="0.25">
      <c r="A25" s="97" t="s">
        <v>17</v>
      </c>
      <c r="B25" s="106">
        <f>SEKTOR_USD!D25</f>
        <v>-36.264945908871432</v>
      </c>
      <c r="C25" s="106">
        <f>SEKTOR_TL!D25</f>
        <v>-0.61328390976067071</v>
      </c>
      <c r="D25" s="106">
        <f>SEKTOR_USD!H25</f>
        <v>-9.4966181067928428</v>
      </c>
      <c r="E25" s="106">
        <f>SEKTOR_TL!H25</f>
        <v>29.968137025090257</v>
      </c>
      <c r="F25" s="106">
        <f>SEKTOR_USD!L25</f>
        <v>-9.4966181067928428</v>
      </c>
      <c r="G25" s="106">
        <f>SEKTOR_TL!L25</f>
        <v>29.968137025090257</v>
      </c>
    </row>
    <row r="26" spans="1:7" ht="13.8" x14ac:dyDescent="0.25">
      <c r="A26" s="97" t="s">
        <v>18</v>
      </c>
      <c r="B26" s="106">
        <f>SEKTOR_USD!D26</f>
        <v>-1.9125653172345329</v>
      </c>
      <c r="C26" s="106">
        <f>SEKTOR_TL!D26</f>
        <v>52.954887414033522</v>
      </c>
      <c r="D26" s="106">
        <f>SEKTOR_USD!H26</f>
        <v>-2.6628369176109445E-2</v>
      </c>
      <c r="E26" s="106">
        <f>SEKTOR_TL!H26</f>
        <v>43.567594836480055</v>
      </c>
      <c r="F26" s="106">
        <f>SEKTOR_USD!L26</f>
        <v>-2.6628369176109445E-2</v>
      </c>
      <c r="G26" s="106">
        <f>SEKTOR_TL!L26</f>
        <v>43.567594836480055</v>
      </c>
    </row>
    <row r="27" spans="1:7" s="21" customFormat="1" ht="15.6" x14ac:dyDescent="0.3">
      <c r="A27" s="95" t="s">
        <v>19</v>
      </c>
      <c r="B27" s="105">
        <f>SEKTOR_USD!D27</f>
        <v>0.38472771902018865</v>
      </c>
      <c r="C27" s="105">
        <f>SEKTOR_TL!D27</f>
        <v>56.537223916704093</v>
      </c>
      <c r="D27" s="105">
        <f>SEKTOR_USD!H27</f>
        <v>-8.7383556697503266</v>
      </c>
      <c r="E27" s="105">
        <f>SEKTOR_TL!H27</f>
        <v>31.057046127236383</v>
      </c>
      <c r="F27" s="105">
        <f>SEKTOR_USD!L27</f>
        <v>-8.7383556697503266</v>
      </c>
      <c r="G27" s="105">
        <f>SEKTOR_TL!L27</f>
        <v>31.057046127236383</v>
      </c>
    </row>
    <row r="28" spans="1:7" ht="13.8" x14ac:dyDescent="0.25">
      <c r="A28" s="97" t="s">
        <v>20</v>
      </c>
      <c r="B28" s="106">
        <f>SEKTOR_USD!D28</f>
        <v>0.38472771902018865</v>
      </c>
      <c r="C28" s="106">
        <f>SEKTOR_TL!D28</f>
        <v>56.537223916704093</v>
      </c>
      <c r="D28" s="106">
        <f>SEKTOR_USD!H28</f>
        <v>-8.7383556697503266</v>
      </c>
      <c r="E28" s="106">
        <f>SEKTOR_TL!H28</f>
        <v>31.057046127236383</v>
      </c>
      <c r="F28" s="106">
        <f>SEKTOR_USD!L28</f>
        <v>-8.7383556697503266</v>
      </c>
      <c r="G28" s="106">
        <f>SEKTOR_TL!L28</f>
        <v>31.057046127236383</v>
      </c>
    </row>
    <row r="29" spans="1:7" s="21" customFormat="1" ht="15.6" x14ac:dyDescent="0.3">
      <c r="A29" s="95" t="s">
        <v>21</v>
      </c>
      <c r="B29" s="105">
        <f>SEKTOR_USD!D29</f>
        <v>-1.8421044150008763</v>
      </c>
      <c r="C29" s="105">
        <f>SEKTOR_TL!D29</f>
        <v>53.064762235442572</v>
      </c>
      <c r="D29" s="105">
        <f>SEKTOR_USD!H29</f>
        <v>-0.70104912319724477</v>
      </c>
      <c r="E29" s="105">
        <f>SEKTOR_TL!H29</f>
        <v>42.599087283087059</v>
      </c>
      <c r="F29" s="105">
        <f>SEKTOR_USD!L29</f>
        <v>-0.70104912319724477</v>
      </c>
      <c r="G29" s="105">
        <f>SEKTOR_TL!L29</f>
        <v>42.599087283087059</v>
      </c>
    </row>
    <row r="30" spans="1:7" ht="13.8" x14ac:dyDescent="0.25">
      <c r="A30" s="97" t="s">
        <v>22</v>
      </c>
      <c r="B30" s="106">
        <f>SEKTOR_USD!D30</f>
        <v>-14.626475481375053</v>
      </c>
      <c r="C30" s="106">
        <f>SEKTOR_TL!D30</f>
        <v>33.129160458917866</v>
      </c>
      <c r="D30" s="106">
        <f>SEKTOR_USD!H30</f>
        <v>-9.1529826911877681</v>
      </c>
      <c r="E30" s="106">
        <f>SEKTOR_TL!H30</f>
        <v>30.46161753209201</v>
      </c>
      <c r="F30" s="106">
        <f>SEKTOR_USD!L30</f>
        <v>-9.1529826911877681</v>
      </c>
      <c r="G30" s="106">
        <f>SEKTOR_TL!L30</f>
        <v>30.46161753209201</v>
      </c>
    </row>
    <row r="31" spans="1:7" ht="13.8" x14ac:dyDescent="0.25">
      <c r="A31" s="97" t="s">
        <v>23</v>
      </c>
      <c r="B31" s="106">
        <f>SEKTOR_USD!D31</f>
        <v>1.1138581189714429</v>
      </c>
      <c r="C31" s="106">
        <f>SEKTOR_TL!D31</f>
        <v>57.674210102502329</v>
      </c>
      <c r="D31" s="106">
        <f>SEKTOR_USD!H31</f>
        <v>13.005490272485956</v>
      </c>
      <c r="E31" s="106">
        <f>SEKTOR_TL!H31</f>
        <v>62.282477594622534</v>
      </c>
      <c r="F31" s="106">
        <f>SEKTOR_USD!L31</f>
        <v>13.005490272485956</v>
      </c>
      <c r="G31" s="106">
        <f>SEKTOR_TL!L31</f>
        <v>62.282477594622534</v>
      </c>
    </row>
    <row r="32" spans="1:7" ht="13.8" x14ac:dyDescent="0.25">
      <c r="A32" s="97" t="s">
        <v>24</v>
      </c>
      <c r="B32" s="106">
        <f>SEKTOR_USD!D32</f>
        <v>17.933003444984948</v>
      </c>
      <c r="C32" s="106">
        <f>SEKTOR_TL!D32</f>
        <v>83.901529514625537</v>
      </c>
      <c r="D32" s="106">
        <f>SEKTOR_USD!H32</f>
        <v>33.578436753655147</v>
      </c>
      <c r="E32" s="106">
        <f>SEKTOR_TL!H32</f>
        <v>91.826429117114046</v>
      </c>
      <c r="F32" s="106">
        <f>SEKTOR_USD!L32</f>
        <v>33.578436753655147</v>
      </c>
      <c r="G32" s="106">
        <f>SEKTOR_TL!L32</f>
        <v>91.826429117114046</v>
      </c>
    </row>
    <row r="33" spans="1:7" ht="13.8" x14ac:dyDescent="0.25">
      <c r="A33" s="97" t="s">
        <v>105</v>
      </c>
      <c r="B33" s="106">
        <f>SEKTOR_USD!D33</f>
        <v>-2.0994761987054522</v>
      </c>
      <c r="C33" s="106">
        <f>SEKTOR_TL!D33</f>
        <v>52.663423650868502</v>
      </c>
      <c r="D33" s="106">
        <f>SEKTOR_USD!H33</f>
        <v>6.9966232582952301</v>
      </c>
      <c r="E33" s="106">
        <f>SEKTOR_TL!H33</f>
        <v>53.653393961179866</v>
      </c>
      <c r="F33" s="106">
        <f>SEKTOR_USD!L33</f>
        <v>6.9966232582952301</v>
      </c>
      <c r="G33" s="106">
        <f>SEKTOR_TL!L33</f>
        <v>53.653393961179866</v>
      </c>
    </row>
    <row r="34" spans="1:7" ht="13.8" x14ac:dyDescent="0.25">
      <c r="A34" s="97" t="s">
        <v>25</v>
      </c>
      <c r="B34" s="106">
        <f>SEKTOR_USD!D34</f>
        <v>-3.1490127571248419</v>
      </c>
      <c r="C34" s="106">
        <f>SEKTOR_TL!D34</f>
        <v>51.026804784760508</v>
      </c>
      <c r="D34" s="106">
        <f>SEKTOR_USD!H34</f>
        <v>9.4220778268098666</v>
      </c>
      <c r="E34" s="106">
        <f>SEKTOR_TL!H34</f>
        <v>57.136488240251246</v>
      </c>
      <c r="F34" s="106">
        <f>SEKTOR_USD!L34</f>
        <v>9.4220778268098666</v>
      </c>
      <c r="G34" s="106">
        <f>SEKTOR_TL!L34</f>
        <v>57.136488240251246</v>
      </c>
    </row>
    <row r="35" spans="1:7" ht="13.8" x14ac:dyDescent="0.25">
      <c r="A35" s="97" t="s">
        <v>26</v>
      </c>
      <c r="B35" s="106">
        <f>SEKTOR_USD!D35</f>
        <v>-12.812688185000098</v>
      </c>
      <c r="C35" s="106">
        <f>SEKTOR_TL!D35</f>
        <v>35.957531214125119</v>
      </c>
      <c r="D35" s="106">
        <f>SEKTOR_USD!H35</f>
        <v>-13.242535112499676</v>
      </c>
      <c r="E35" s="106">
        <f>SEKTOR_TL!H35</f>
        <v>24.588781640815224</v>
      </c>
      <c r="F35" s="106">
        <f>SEKTOR_USD!L35</f>
        <v>-13.242535112499676</v>
      </c>
      <c r="G35" s="106">
        <f>SEKTOR_TL!L35</f>
        <v>24.588781640815224</v>
      </c>
    </row>
    <row r="36" spans="1:7" ht="13.8" x14ac:dyDescent="0.25">
      <c r="A36" s="97" t="s">
        <v>27</v>
      </c>
      <c r="B36" s="106">
        <f>SEKTOR_USD!D36</f>
        <v>2.0761342773494178</v>
      </c>
      <c r="C36" s="106">
        <f>SEKTOR_TL!D36</f>
        <v>59.174757465596691</v>
      </c>
      <c r="D36" s="106">
        <f>SEKTOR_USD!H36</f>
        <v>-29.238646497174059</v>
      </c>
      <c r="E36" s="106">
        <f>SEKTOR_TL!H36</f>
        <v>1.6174323627833702</v>
      </c>
      <c r="F36" s="106">
        <f>SEKTOR_USD!L36</f>
        <v>-29.238646497174059</v>
      </c>
      <c r="G36" s="106">
        <f>SEKTOR_TL!L36</f>
        <v>1.6174323627833702</v>
      </c>
    </row>
    <row r="37" spans="1:7" ht="13.8" x14ac:dyDescent="0.25">
      <c r="A37" s="97" t="s">
        <v>106</v>
      </c>
      <c r="B37" s="106">
        <f>SEKTOR_USD!D37</f>
        <v>-19.717162607037924</v>
      </c>
      <c r="C37" s="106">
        <f>SEKTOR_TL!D37</f>
        <v>25.19088091593531</v>
      </c>
      <c r="D37" s="106">
        <f>SEKTOR_USD!H37</f>
        <v>-15.524267786570329</v>
      </c>
      <c r="E37" s="106">
        <f>SEKTOR_TL!H37</f>
        <v>21.312080387947478</v>
      </c>
      <c r="F37" s="106">
        <f>SEKTOR_USD!L37</f>
        <v>-15.524267786570329</v>
      </c>
      <c r="G37" s="106">
        <f>SEKTOR_TL!L37</f>
        <v>21.312080387947478</v>
      </c>
    </row>
    <row r="38" spans="1:7" ht="13.8" x14ac:dyDescent="0.25">
      <c r="A38" s="107" t="s">
        <v>28</v>
      </c>
      <c r="B38" s="106">
        <f>SEKTOR_USD!D38</f>
        <v>26.778946403134114</v>
      </c>
      <c r="C38" s="106">
        <f>SEKTOR_TL!D38</f>
        <v>97.695653233026803</v>
      </c>
      <c r="D38" s="106">
        <f>SEKTOR_USD!H38</f>
        <v>30.464344619128997</v>
      </c>
      <c r="E38" s="106">
        <f>SEKTOR_TL!H38</f>
        <v>87.354411113119099</v>
      </c>
      <c r="F38" s="106">
        <f>SEKTOR_USD!L38</f>
        <v>30.464344619128997</v>
      </c>
      <c r="G38" s="106">
        <f>SEKTOR_TL!L38</f>
        <v>87.354411113119099</v>
      </c>
    </row>
    <row r="39" spans="1:7" ht="13.8" x14ac:dyDescent="0.25">
      <c r="A39" s="107" t="s">
        <v>107</v>
      </c>
      <c r="B39" s="106">
        <f>SEKTOR_USD!D39</f>
        <v>11.069764646708137</v>
      </c>
      <c r="C39" s="106">
        <f>SEKTOR_TL!D39</f>
        <v>73.199180930617729</v>
      </c>
      <c r="D39" s="106">
        <f>SEKTOR_USD!H39</f>
        <v>27.061815271705992</v>
      </c>
      <c r="E39" s="106">
        <f>SEKTOR_TL!H39</f>
        <v>82.468180441876598</v>
      </c>
      <c r="F39" s="106">
        <f>SEKTOR_USD!L39</f>
        <v>27.061815271705992</v>
      </c>
      <c r="G39" s="106">
        <f>SEKTOR_TL!L39</f>
        <v>82.468180441876598</v>
      </c>
    </row>
    <row r="40" spans="1:7" ht="13.8" x14ac:dyDescent="0.25">
      <c r="A40" s="107" t="s">
        <v>29</v>
      </c>
      <c r="B40" s="106">
        <f>SEKTOR_USD!D40</f>
        <v>2.0241612621545082</v>
      </c>
      <c r="C40" s="106">
        <f>SEKTOR_TL!D40</f>
        <v>59.093712154202649</v>
      </c>
      <c r="D40" s="106">
        <f>SEKTOR_USD!H40</f>
        <v>7.3851293713984782</v>
      </c>
      <c r="E40" s="106">
        <f>SEKTOR_TL!H40</f>
        <v>54.211311407872287</v>
      </c>
      <c r="F40" s="106">
        <f>SEKTOR_USD!L40</f>
        <v>7.3851293713984782</v>
      </c>
      <c r="G40" s="106">
        <f>SEKTOR_TL!L40</f>
        <v>54.211311407872287</v>
      </c>
    </row>
    <row r="41" spans="1:7" ht="13.8" x14ac:dyDescent="0.25">
      <c r="A41" s="97" t="s">
        <v>30</v>
      </c>
      <c r="B41" s="106">
        <f>SEKTOR_USD!D41</f>
        <v>-100</v>
      </c>
      <c r="C41" s="106">
        <f>SEKTOR_TL!D41</f>
        <v>-100</v>
      </c>
      <c r="D41" s="106">
        <f>SEKTOR_USD!H41</f>
        <v>-100</v>
      </c>
      <c r="E41" s="106">
        <f>SEKTOR_TL!H41</f>
        <v>-100</v>
      </c>
      <c r="F41" s="106">
        <f>SEKTOR_USD!L41</f>
        <v>-100</v>
      </c>
      <c r="G41" s="106">
        <f>SEKTOR_TL!L41</f>
        <v>-100</v>
      </c>
    </row>
    <row r="42" spans="1:7" ht="16.8" x14ac:dyDescent="0.3">
      <c r="A42" s="92" t="s">
        <v>31</v>
      </c>
      <c r="B42" s="105">
        <f>SEKTOR_USD!D42</f>
        <v>-1.3372888550782052</v>
      </c>
      <c r="C42" s="105">
        <f>SEKTOR_TL!D42</f>
        <v>53.851957938771434</v>
      </c>
      <c r="D42" s="105">
        <f>SEKTOR_USD!H42</f>
        <v>-10.949367327215757</v>
      </c>
      <c r="E42" s="105">
        <f>SEKTOR_TL!H42</f>
        <v>27.881904380592921</v>
      </c>
      <c r="F42" s="105">
        <f>SEKTOR_USD!L42</f>
        <v>-10.949367327215757</v>
      </c>
      <c r="G42" s="105">
        <f>SEKTOR_TL!L42</f>
        <v>27.881904380592921</v>
      </c>
    </row>
    <row r="43" spans="1:7" ht="13.8" x14ac:dyDescent="0.25">
      <c r="A43" s="97" t="s">
        <v>32</v>
      </c>
      <c r="B43" s="106">
        <f>SEKTOR_USD!D43</f>
        <v>-1.3372888550782052</v>
      </c>
      <c r="C43" s="106">
        <f>SEKTOR_TL!D43</f>
        <v>53.851957938771434</v>
      </c>
      <c r="D43" s="106">
        <f>SEKTOR_USD!H43</f>
        <v>-10.949367327215757</v>
      </c>
      <c r="E43" s="106">
        <f>SEKTOR_TL!H43</f>
        <v>27.881904380592921</v>
      </c>
      <c r="F43" s="106">
        <f>SEKTOR_USD!L43</f>
        <v>-10.949367327215757</v>
      </c>
      <c r="G43" s="106">
        <f>SEKTOR_TL!L43</f>
        <v>27.881904380592921</v>
      </c>
    </row>
    <row r="44" spans="1:7" ht="17.399999999999999" x14ac:dyDescent="0.3">
      <c r="A44" s="108" t="s">
        <v>40</v>
      </c>
      <c r="B44" s="109">
        <f>SEKTOR_USD!D44</f>
        <v>-1.7323305852722606</v>
      </c>
      <c r="C44" s="109">
        <f>SEKTOR_TL!D44</f>
        <v>53.235940570582549</v>
      </c>
      <c r="D44" s="109">
        <f>SEKTOR_USD!H44</f>
        <v>-2.0458137232854265</v>
      </c>
      <c r="E44" s="109">
        <f>SEKTOR_TL!H44</f>
        <v>40.667926853999589</v>
      </c>
      <c r="F44" s="109">
        <f>SEKTOR_USD!L44</f>
        <v>-2.0458137232854265</v>
      </c>
      <c r="G44" s="109">
        <f>SEKTOR_TL!L44</f>
        <v>40.667926853999589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D4" sqref="D4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7" width="13.55468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49" t="s">
        <v>122</v>
      </c>
      <c r="D2" s="149"/>
      <c r="E2" s="149"/>
      <c r="F2" s="149"/>
      <c r="G2" s="149"/>
      <c r="H2" s="149"/>
      <c r="I2" s="149"/>
      <c r="J2" s="149"/>
      <c r="K2" s="149"/>
    </row>
    <row r="6" spans="1:13" ht="22.5" customHeight="1" x14ac:dyDescent="0.25">
      <c r="A6" s="157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50"/>
      <c r="B7" s="145" t="s">
        <v>124</v>
      </c>
      <c r="C7" s="145"/>
      <c r="D7" s="145"/>
      <c r="E7" s="145"/>
      <c r="F7" s="145" t="s">
        <v>125</v>
      </c>
      <c r="G7" s="145"/>
      <c r="H7" s="145"/>
      <c r="I7" s="145"/>
      <c r="J7" s="145" t="s">
        <v>104</v>
      </c>
      <c r="K7" s="145"/>
      <c r="L7" s="145"/>
      <c r="M7" s="145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117</v>
      </c>
      <c r="E8" s="7" t="s">
        <v>118</v>
      </c>
      <c r="F8" s="5">
        <v>2022</v>
      </c>
      <c r="G8" s="6">
        <v>2023</v>
      </c>
      <c r="H8" s="7" t="s">
        <v>117</v>
      </c>
      <c r="I8" s="7" t="s">
        <v>118</v>
      </c>
      <c r="J8" s="5" t="s">
        <v>126</v>
      </c>
      <c r="K8" s="5" t="s">
        <v>127</v>
      </c>
      <c r="L8" s="7" t="s">
        <v>117</v>
      </c>
      <c r="M8" s="7" t="s">
        <v>118</v>
      </c>
    </row>
    <row r="9" spans="1:13" ht="22.5" customHeight="1" x14ac:dyDescent="0.3">
      <c r="A9" s="52" t="s">
        <v>197</v>
      </c>
      <c r="B9" s="75">
        <v>5999486.2539299997</v>
      </c>
      <c r="C9" s="75">
        <v>5815987.085</v>
      </c>
      <c r="D9" s="64">
        <f>(C9-B9)/B9*100</f>
        <v>-3.0585813711931991</v>
      </c>
      <c r="E9" s="77">
        <f t="shared" ref="E9:E23" si="0">C9/C$23*100</f>
        <v>29.489474704779905</v>
      </c>
      <c r="F9" s="75">
        <v>72879813.94833</v>
      </c>
      <c r="G9" s="75">
        <v>67723399.035209998</v>
      </c>
      <c r="H9" s="64">
        <f t="shared" ref="H9:H22" si="1">(G9-F9)/F9*100</f>
        <v>-7.0752306211645566</v>
      </c>
      <c r="I9" s="66">
        <f t="shared" ref="I9:I23" si="2">G9/G$23*100</f>
        <v>30.543020189582563</v>
      </c>
      <c r="J9" s="75">
        <v>72879813.94833</v>
      </c>
      <c r="K9" s="75">
        <v>67723399.035209998</v>
      </c>
      <c r="L9" s="64">
        <f t="shared" ref="L9:L23" si="3">(K9-J9)/J9*100</f>
        <v>-7.0752306211645566</v>
      </c>
      <c r="M9" s="77">
        <f t="shared" ref="M9:M23" si="4">K9/K$23*100</f>
        <v>30.543020189582563</v>
      </c>
    </row>
    <row r="10" spans="1:13" ht="22.5" customHeight="1" x14ac:dyDescent="0.3">
      <c r="A10" s="52" t="s">
        <v>198</v>
      </c>
      <c r="B10" s="75">
        <v>3316076.2117499998</v>
      </c>
      <c r="C10" s="75">
        <v>3363789.4677200001</v>
      </c>
      <c r="D10" s="64">
        <f t="shared" ref="D10:D23" si="5">(C10-B10)/B10*100</f>
        <v>1.4388467852739872</v>
      </c>
      <c r="E10" s="77">
        <f t="shared" si="0"/>
        <v>17.055812361820951</v>
      </c>
      <c r="F10" s="75">
        <v>32351670.791299999</v>
      </c>
      <c r="G10" s="75">
        <v>36553701.479939997</v>
      </c>
      <c r="H10" s="64">
        <f t="shared" si="1"/>
        <v>12.988604872209589</v>
      </c>
      <c r="I10" s="66">
        <f t="shared" si="2"/>
        <v>16.485593726997127</v>
      </c>
      <c r="J10" s="75">
        <v>32351670.791299999</v>
      </c>
      <c r="K10" s="75">
        <v>36553701.479939997</v>
      </c>
      <c r="L10" s="64">
        <f t="shared" si="3"/>
        <v>12.988604872209589</v>
      </c>
      <c r="M10" s="77">
        <f t="shared" si="4"/>
        <v>16.485593726997127</v>
      </c>
    </row>
    <row r="11" spans="1:13" ht="22.5" customHeight="1" x14ac:dyDescent="0.3">
      <c r="A11" s="52" t="s">
        <v>199</v>
      </c>
      <c r="B11" s="75">
        <v>2365888.7503200001</v>
      </c>
      <c r="C11" s="75">
        <v>2395182.44423</v>
      </c>
      <c r="D11" s="64">
        <f t="shared" si="5"/>
        <v>1.238168696902497</v>
      </c>
      <c r="E11" s="77">
        <f t="shared" si="0"/>
        <v>12.144571690095749</v>
      </c>
      <c r="F11" s="75">
        <v>24205676.134959999</v>
      </c>
      <c r="G11" s="75">
        <v>26117651.122299999</v>
      </c>
      <c r="H11" s="64">
        <f t="shared" si="1"/>
        <v>7.8988703999825658</v>
      </c>
      <c r="I11" s="66">
        <f t="shared" si="2"/>
        <v>11.778970885943647</v>
      </c>
      <c r="J11" s="75">
        <v>24205676.134959999</v>
      </c>
      <c r="K11" s="75">
        <v>26117651.122299999</v>
      </c>
      <c r="L11" s="64">
        <f t="shared" si="3"/>
        <v>7.8988703999825658</v>
      </c>
      <c r="M11" s="77">
        <f t="shared" si="4"/>
        <v>11.778970885943647</v>
      </c>
    </row>
    <row r="12" spans="1:13" ht="22.5" customHeight="1" x14ac:dyDescent="0.3">
      <c r="A12" s="52" t="s">
        <v>200</v>
      </c>
      <c r="B12" s="75">
        <v>1941027.07672</v>
      </c>
      <c r="C12" s="75">
        <v>1643771.51033</v>
      </c>
      <c r="D12" s="64">
        <f t="shared" si="5"/>
        <v>-15.31434414054185</v>
      </c>
      <c r="E12" s="77">
        <f t="shared" si="0"/>
        <v>8.334605573546316</v>
      </c>
      <c r="F12" s="75">
        <v>23935710.241470002</v>
      </c>
      <c r="G12" s="75">
        <v>22165586.016240001</v>
      </c>
      <c r="H12" s="64">
        <f t="shared" si="1"/>
        <v>-7.3953277649691724</v>
      </c>
      <c r="I12" s="66">
        <f t="shared" si="2"/>
        <v>9.9966031069404373</v>
      </c>
      <c r="J12" s="75">
        <v>23935710.241470002</v>
      </c>
      <c r="K12" s="75">
        <v>22165586.016240001</v>
      </c>
      <c r="L12" s="64">
        <f t="shared" si="3"/>
        <v>-7.3953277649691724</v>
      </c>
      <c r="M12" s="77">
        <f t="shared" si="4"/>
        <v>9.9966031069404373</v>
      </c>
    </row>
    <row r="13" spans="1:13" ht="22.5" customHeight="1" x14ac:dyDescent="0.3">
      <c r="A13" s="53" t="s">
        <v>201</v>
      </c>
      <c r="B13" s="75">
        <v>1660880.41711</v>
      </c>
      <c r="C13" s="75">
        <v>1589304.1088399999</v>
      </c>
      <c r="D13" s="64">
        <f t="shared" si="5"/>
        <v>-4.3095401410383216</v>
      </c>
      <c r="E13" s="77">
        <f t="shared" si="0"/>
        <v>8.0584331826864677</v>
      </c>
      <c r="F13" s="75">
        <v>18260565.32759</v>
      </c>
      <c r="G13" s="75">
        <v>18259866.50959</v>
      </c>
      <c r="H13" s="64">
        <f t="shared" si="1"/>
        <v>-3.826924235166596E-3</v>
      </c>
      <c r="I13" s="66">
        <f t="shared" si="2"/>
        <v>8.2351370339744872</v>
      </c>
      <c r="J13" s="75">
        <v>18260565.32759</v>
      </c>
      <c r="K13" s="75">
        <v>18259866.50959</v>
      </c>
      <c r="L13" s="64">
        <f t="shared" si="3"/>
        <v>-3.826924235166596E-3</v>
      </c>
      <c r="M13" s="77">
        <f t="shared" si="4"/>
        <v>8.2351370339744872</v>
      </c>
    </row>
    <row r="14" spans="1:13" ht="22.5" customHeight="1" x14ac:dyDescent="0.3">
      <c r="A14" s="52" t="s">
        <v>202</v>
      </c>
      <c r="B14" s="75">
        <v>1508067.9814500001</v>
      </c>
      <c r="C14" s="75">
        <v>1679530.1312200001</v>
      </c>
      <c r="D14" s="64">
        <f t="shared" si="5"/>
        <v>11.369656532667712</v>
      </c>
      <c r="E14" s="77">
        <f t="shared" si="0"/>
        <v>8.5159166615528807</v>
      </c>
      <c r="F14" s="75">
        <v>19283745.508590002</v>
      </c>
      <c r="G14" s="75">
        <v>16161718.22921</v>
      </c>
      <c r="H14" s="64">
        <f t="shared" si="1"/>
        <v>-16.189942342836275</v>
      </c>
      <c r="I14" s="66">
        <f t="shared" si="2"/>
        <v>7.2888793711677726</v>
      </c>
      <c r="J14" s="75">
        <v>19283745.508590002</v>
      </c>
      <c r="K14" s="75">
        <v>16161718.22921</v>
      </c>
      <c r="L14" s="64">
        <f t="shared" si="3"/>
        <v>-16.189942342836275</v>
      </c>
      <c r="M14" s="77">
        <f t="shared" si="4"/>
        <v>7.2888793711677726</v>
      </c>
    </row>
    <row r="15" spans="1:13" ht="22.5" customHeight="1" x14ac:dyDescent="0.3">
      <c r="A15" s="52" t="s">
        <v>203</v>
      </c>
      <c r="B15" s="75">
        <v>1063057.9079400001</v>
      </c>
      <c r="C15" s="75">
        <v>1078465.9935399999</v>
      </c>
      <c r="D15" s="64">
        <f t="shared" si="5"/>
        <v>1.4494116910204595</v>
      </c>
      <c r="E15" s="77">
        <f t="shared" si="0"/>
        <v>5.4682713650598069</v>
      </c>
      <c r="F15" s="75">
        <v>12325871.2097</v>
      </c>
      <c r="G15" s="75">
        <v>11739828.58303</v>
      </c>
      <c r="H15" s="64">
        <f t="shared" si="1"/>
        <v>-4.7545736662314431</v>
      </c>
      <c r="I15" s="66">
        <f t="shared" si="2"/>
        <v>5.2946223394265859</v>
      </c>
      <c r="J15" s="75">
        <v>12325871.2097</v>
      </c>
      <c r="K15" s="75">
        <v>11739828.58303</v>
      </c>
      <c r="L15" s="64">
        <f t="shared" si="3"/>
        <v>-4.7545736662314431</v>
      </c>
      <c r="M15" s="77">
        <f t="shared" si="4"/>
        <v>5.2946223394265859</v>
      </c>
    </row>
    <row r="16" spans="1:13" ht="22.5" customHeight="1" x14ac:dyDescent="0.3">
      <c r="A16" s="52" t="s">
        <v>204</v>
      </c>
      <c r="B16" s="75">
        <v>1174374.0824899999</v>
      </c>
      <c r="C16" s="75">
        <v>1050045.8923299999</v>
      </c>
      <c r="D16" s="64">
        <f t="shared" si="5"/>
        <v>-10.586762090013909</v>
      </c>
      <c r="E16" s="77">
        <f t="shared" si="0"/>
        <v>5.3241696255801738</v>
      </c>
      <c r="F16" s="75">
        <v>11492053.50963</v>
      </c>
      <c r="G16" s="75">
        <v>11623072.196489999</v>
      </c>
      <c r="H16" s="64">
        <f t="shared" si="1"/>
        <v>1.1400807240430013</v>
      </c>
      <c r="I16" s="66">
        <f t="shared" si="2"/>
        <v>5.2419656104059422</v>
      </c>
      <c r="J16" s="75">
        <v>11492053.50963</v>
      </c>
      <c r="K16" s="75">
        <v>11623072.196489999</v>
      </c>
      <c r="L16" s="64">
        <f t="shared" si="3"/>
        <v>1.1400807240430013</v>
      </c>
      <c r="M16" s="77">
        <f t="shared" si="4"/>
        <v>5.2419656104059422</v>
      </c>
    </row>
    <row r="17" spans="1:13" ht="22.5" customHeight="1" x14ac:dyDescent="0.3">
      <c r="A17" s="52" t="s">
        <v>205</v>
      </c>
      <c r="B17" s="75">
        <v>278765.30187000002</v>
      </c>
      <c r="C17" s="75">
        <v>256792.29801</v>
      </c>
      <c r="D17" s="64">
        <f t="shared" si="5"/>
        <v>-7.882259274235988</v>
      </c>
      <c r="E17" s="77">
        <f t="shared" si="0"/>
        <v>1.3020438088796407</v>
      </c>
      <c r="F17" s="75">
        <v>3501127.0817800001</v>
      </c>
      <c r="G17" s="75">
        <v>3182904.3733000001</v>
      </c>
      <c r="H17" s="64">
        <f t="shared" si="1"/>
        <v>-9.0891504663182108</v>
      </c>
      <c r="I17" s="66">
        <f t="shared" si="2"/>
        <v>1.4354789322471739</v>
      </c>
      <c r="J17" s="75">
        <v>3501127.0817800001</v>
      </c>
      <c r="K17" s="75">
        <v>3182904.3733000001</v>
      </c>
      <c r="L17" s="64">
        <f t="shared" si="3"/>
        <v>-9.0891504663182108</v>
      </c>
      <c r="M17" s="77">
        <f t="shared" si="4"/>
        <v>1.4354789322471739</v>
      </c>
    </row>
    <row r="18" spans="1:13" ht="22.5" customHeight="1" x14ac:dyDescent="0.3">
      <c r="A18" s="52" t="s">
        <v>206</v>
      </c>
      <c r="B18" s="75">
        <v>231368.66641000001</v>
      </c>
      <c r="C18" s="75">
        <v>270943.36145999999</v>
      </c>
      <c r="D18" s="64">
        <f t="shared" si="5"/>
        <v>17.104604380556484</v>
      </c>
      <c r="E18" s="77">
        <f t="shared" si="0"/>
        <v>1.3737955891975142</v>
      </c>
      <c r="F18" s="75">
        <v>2561161.4041800001</v>
      </c>
      <c r="G18" s="75">
        <v>2674049.21276</v>
      </c>
      <c r="H18" s="64">
        <f t="shared" si="1"/>
        <v>4.4076803748392779</v>
      </c>
      <c r="I18" s="66">
        <f t="shared" si="2"/>
        <v>1.2059870038537674</v>
      </c>
      <c r="J18" s="75">
        <v>2561161.4041800001</v>
      </c>
      <c r="K18" s="75">
        <v>2674049.21276</v>
      </c>
      <c r="L18" s="64">
        <f t="shared" si="3"/>
        <v>4.4076803748392779</v>
      </c>
      <c r="M18" s="77">
        <f t="shared" si="4"/>
        <v>1.2059870038537674</v>
      </c>
    </row>
    <row r="19" spans="1:13" ht="22.5" customHeight="1" x14ac:dyDescent="0.3">
      <c r="A19" s="52" t="s">
        <v>207</v>
      </c>
      <c r="B19" s="75">
        <v>207936.61856999999</v>
      </c>
      <c r="C19" s="75">
        <v>340070.20408</v>
      </c>
      <c r="D19" s="64">
        <f t="shared" si="5"/>
        <v>63.545125634289576</v>
      </c>
      <c r="E19" s="77">
        <f t="shared" si="0"/>
        <v>1.7242974467620402</v>
      </c>
      <c r="F19" s="75">
        <v>2457689.0931899999</v>
      </c>
      <c r="G19" s="75">
        <v>2660639.73967</v>
      </c>
      <c r="H19" s="64">
        <f t="shared" si="1"/>
        <v>8.257783583869708</v>
      </c>
      <c r="I19" s="66">
        <f t="shared" si="2"/>
        <v>1.1999393775805116</v>
      </c>
      <c r="J19" s="75">
        <v>2457689.0931899999</v>
      </c>
      <c r="K19" s="75">
        <v>2660639.73967</v>
      </c>
      <c r="L19" s="64">
        <f t="shared" si="3"/>
        <v>8.257783583869708</v>
      </c>
      <c r="M19" s="77">
        <f t="shared" si="4"/>
        <v>1.1999393775805116</v>
      </c>
    </row>
    <row r="20" spans="1:13" ht="22.5" customHeight="1" x14ac:dyDescent="0.3">
      <c r="A20" s="52" t="s">
        <v>208</v>
      </c>
      <c r="B20" s="75">
        <v>166224.26139</v>
      </c>
      <c r="C20" s="75">
        <v>132698.37546000001</v>
      </c>
      <c r="D20" s="64">
        <f t="shared" si="5"/>
        <v>-20.169068973235273</v>
      </c>
      <c r="E20" s="77">
        <f t="shared" si="0"/>
        <v>0.67283598283524337</v>
      </c>
      <c r="F20" s="75">
        <v>1599628.3398800001</v>
      </c>
      <c r="G20" s="75">
        <v>1611046.55112</v>
      </c>
      <c r="H20" s="64">
        <f t="shared" si="1"/>
        <v>0.71380401030256957</v>
      </c>
      <c r="I20" s="66">
        <f t="shared" si="2"/>
        <v>0.72657645715084029</v>
      </c>
      <c r="J20" s="75">
        <v>1599628.3398800001</v>
      </c>
      <c r="K20" s="75">
        <v>1611046.55112</v>
      </c>
      <c r="L20" s="64">
        <f t="shared" si="3"/>
        <v>0.71380401030256957</v>
      </c>
      <c r="M20" s="77">
        <f t="shared" si="4"/>
        <v>0.72657645715084029</v>
      </c>
    </row>
    <row r="21" spans="1:13" ht="22.5" customHeight="1" x14ac:dyDescent="0.3">
      <c r="A21" s="52" t="s">
        <v>209</v>
      </c>
      <c r="B21" s="75">
        <v>127508.27494</v>
      </c>
      <c r="C21" s="75">
        <v>99175.715630000006</v>
      </c>
      <c r="D21" s="64">
        <f t="shared" si="5"/>
        <v>-22.220173022756445</v>
      </c>
      <c r="E21" s="77">
        <f t="shared" si="0"/>
        <v>0.50286214784456151</v>
      </c>
      <c r="F21" s="75">
        <v>1438715.7309699999</v>
      </c>
      <c r="G21" s="75">
        <v>1201153.57439</v>
      </c>
      <c r="H21" s="64">
        <f t="shared" si="1"/>
        <v>-16.512098357319875</v>
      </c>
      <c r="I21" s="66">
        <f t="shared" si="2"/>
        <v>0.54171613350814252</v>
      </c>
      <c r="J21" s="75">
        <v>1438715.7309699999</v>
      </c>
      <c r="K21" s="75">
        <v>1201153.57439</v>
      </c>
      <c r="L21" s="64">
        <f t="shared" si="3"/>
        <v>-16.512098357319875</v>
      </c>
      <c r="M21" s="77">
        <f t="shared" si="4"/>
        <v>0.54171613350814252</v>
      </c>
    </row>
    <row r="22" spans="1:13" ht="22.5" customHeight="1" x14ac:dyDescent="0.3">
      <c r="A22" s="52" t="s">
        <v>210</v>
      </c>
      <c r="B22" s="75">
        <v>29262.788939999999</v>
      </c>
      <c r="C22" s="75">
        <v>6490.5637999999999</v>
      </c>
      <c r="D22" s="64">
        <f t="shared" si="5"/>
        <v>-77.819736138930026</v>
      </c>
      <c r="E22" s="77">
        <f t="shared" si="0"/>
        <v>3.2909859358785029E-2</v>
      </c>
      <c r="F22" s="75">
        <v>68699.016839999997</v>
      </c>
      <c r="G22" s="75">
        <v>56563.249750000003</v>
      </c>
      <c r="H22" s="64">
        <f t="shared" si="1"/>
        <v>-17.665124841981648</v>
      </c>
      <c r="I22" s="66">
        <f t="shared" si="2"/>
        <v>2.550983122102967E-2</v>
      </c>
      <c r="J22" s="75">
        <v>68699.016839999997</v>
      </c>
      <c r="K22" s="75">
        <v>56563.249750000003</v>
      </c>
      <c r="L22" s="64">
        <f t="shared" si="3"/>
        <v>-17.665124841981648</v>
      </c>
      <c r="M22" s="77">
        <f t="shared" si="4"/>
        <v>2.550983122102967E-2</v>
      </c>
    </row>
    <row r="23" spans="1:13" ht="24" customHeight="1" x14ac:dyDescent="0.25">
      <c r="A23" s="68" t="s">
        <v>42</v>
      </c>
      <c r="B23" s="76">
        <f>SUM(B9:B22)</f>
        <v>20069924.593830001</v>
      </c>
      <c r="C23" s="76">
        <f>SUM(C9:C22)</f>
        <v>19722247.151649993</v>
      </c>
      <c r="D23" s="74">
        <f t="shared" si="5"/>
        <v>-1.7323305852723156</v>
      </c>
      <c r="E23" s="78">
        <f t="shared" si="0"/>
        <v>100</v>
      </c>
      <c r="F23" s="67">
        <f>SUM(F9:F22)</f>
        <v>226362127.33840996</v>
      </c>
      <c r="G23" s="67">
        <f>SUM(G9:G22)</f>
        <v>221731179.87299994</v>
      </c>
      <c r="H23" s="74">
        <f>(G23-F23)/F23*100</f>
        <v>-2.045813723285427</v>
      </c>
      <c r="I23" s="70">
        <f t="shared" si="2"/>
        <v>100</v>
      </c>
      <c r="J23" s="76">
        <f>SUM(J9:J22)</f>
        <v>226362127.33840996</v>
      </c>
      <c r="K23" s="76">
        <f>SUM(K9:K22)</f>
        <v>221731179.87299994</v>
      </c>
      <c r="L23" s="74">
        <f t="shared" si="3"/>
        <v>-2.045813723285427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H2" sqref="H2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0"/>
      <c r="I26" s="160"/>
      <c r="N26" t="s">
        <v>43</v>
      </c>
    </row>
    <row r="27" spans="3:14" x14ac:dyDescent="0.25">
      <c r="H27" s="160"/>
      <c r="I27" s="160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0"/>
      <c r="I39" s="160"/>
    </row>
    <row r="40" spans="8:9" x14ac:dyDescent="0.25">
      <c r="H40" s="160"/>
      <c r="I40" s="160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0"/>
      <c r="I51" s="160"/>
    </row>
    <row r="52" spans="3:9" x14ac:dyDescent="0.25">
      <c r="H52" s="160"/>
      <c r="I52" s="160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2.21875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167</v>
      </c>
      <c r="C5" s="79">
        <v>1591732.40163</v>
      </c>
      <c r="D5" s="79">
        <v>1507137.9672300001</v>
      </c>
      <c r="E5" s="79">
        <v>1769250.81978</v>
      </c>
      <c r="F5" s="79">
        <v>1404498.1805</v>
      </c>
      <c r="G5" s="79">
        <v>1592387.99771</v>
      </c>
      <c r="H5" s="79">
        <v>1580484.17777</v>
      </c>
      <c r="I5" s="56">
        <v>1479381.9817600001</v>
      </c>
      <c r="J5" s="56">
        <v>1509463.6287400001</v>
      </c>
      <c r="K5" s="56">
        <v>1537287.3057500001</v>
      </c>
      <c r="L5" s="56">
        <v>1505623.83525</v>
      </c>
      <c r="M5" s="56">
        <v>1510558.52835</v>
      </c>
      <c r="N5" s="56">
        <v>1473854.30177</v>
      </c>
      <c r="O5" s="79">
        <v>18461661.12624</v>
      </c>
      <c r="P5" s="57">
        <f t="shared" ref="P5:P24" si="0">O5/O$26*100</f>
        <v>8.3261457124858183</v>
      </c>
    </row>
    <row r="6" spans="1:16" x14ac:dyDescent="0.25">
      <c r="A6" s="54" t="s">
        <v>98</v>
      </c>
      <c r="B6" s="55" t="s">
        <v>170</v>
      </c>
      <c r="C6" s="79">
        <v>963221.34654000006</v>
      </c>
      <c r="D6" s="79">
        <v>895422.61335999996</v>
      </c>
      <c r="E6" s="79">
        <v>1061143.9564499999</v>
      </c>
      <c r="F6" s="79">
        <v>935400.07918999996</v>
      </c>
      <c r="G6" s="79">
        <v>1103611.1913900001</v>
      </c>
      <c r="H6" s="79">
        <v>1121537.91068</v>
      </c>
      <c r="I6" s="56">
        <v>908757.88416999998</v>
      </c>
      <c r="J6" s="56">
        <v>1099186.77128</v>
      </c>
      <c r="K6" s="56">
        <v>966652.61487000005</v>
      </c>
      <c r="L6" s="56">
        <v>1080262.7763400001</v>
      </c>
      <c r="M6" s="56">
        <v>1065897.76997</v>
      </c>
      <c r="N6" s="56">
        <v>995441.09097000002</v>
      </c>
      <c r="O6" s="79">
        <v>12196536.005209999</v>
      </c>
      <c r="P6" s="57">
        <f t="shared" si="0"/>
        <v>5.5005958170590885</v>
      </c>
    </row>
    <row r="7" spans="1:16" x14ac:dyDescent="0.25">
      <c r="A7" s="54" t="s">
        <v>97</v>
      </c>
      <c r="B7" s="55" t="s">
        <v>168</v>
      </c>
      <c r="C7" s="79">
        <v>888857.58473999996</v>
      </c>
      <c r="D7" s="79">
        <v>803949.46258000005</v>
      </c>
      <c r="E7" s="79">
        <v>1063392.3716200001</v>
      </c>
      <c r="F7" s="79">
        <v>871831.73208999995</v>
      </c>
      <c r="G7" s="79">
        <v>976222.33129999996</v>
      </c>
      <c r="H7" s="79">
        <v>943661.85291999998</v>
      </c>
      <c r="I7" s="56">
        <v>903272.14599999995</v>
      </c>
      <c r="J7" s="56">
        <v>975390.95033000002</v>
      </c>
      <c r="K7" s="56">
        <v>988616.14578000002</v>
      </c>
      <c r="L7" s="56">
        <v>1008348.12027</v>
      </c>
      <c r="M7" s="56">
        <v>963975.72739999997</v>
      </c>
      <c r="N7" s="56">
        <v>1056851.7392599999</v>
      </c>
      <c r="O7" s="79">
        <v>11444370.16429</v>
      </c>
      <c r="P7" s="57">
        <f t="shared" si="0"/>
        <v>5.1613716081089471</v>
      </c>
    </row>
    <row r="8" spans="1:16" x14ac:dyDescent="0.25">
      <c r="A8" s="54" t="s">
        <v>96</v>
      </c>
      <c r="B8" s="55" t="s">
        <v>171</v>
      </c>
      <c r="C8" s="79">
        <v>801678.47927000001</v>
      </c>
      <c r="D8" s="79">
        <v>965632.47641999996</v>
      </c>
      <c r="E8" s="79">
        <v>1130534.87784</v>
      </c>
      <c r="F8" s="79">
        <v>820032.42989999999</v>
      </c>
      <c r="G8" s="79">
        <v>894576.76324999996</v>
      </c>
      <c r="H8" s="79">
        <v>893780.36034999997</v>
      </c>
      <c r="I8" s="56">
        <v>1046177.7564900001</v>
      </c>
      <c r="J8" s="56">
        <v>727329.06192000001</v>
      </c>
      <c r="K8" s="56">
        <v>1013537.83094</v>
      </c>
      <c r="L8" s="56">
        <v>890899.6629</v>
      </c>
      <c r="M8" s="56">
        <v>1046521.85168</v>
      </c>
      <c r="N8" s="56">
        <v>969555.63966999995</v>
      </c>
      <c r="O8" s="79">
        <v>11200257.19063</v>
      </c>
      <c r="P8" s="57">
        <f t="shared" si="0"/>
        <v>5.051277496040532</v>
      </c>
    </row>
    <row r="9" spans="1:16" x14ac:dyDescent="0.25">
      <c r="A9" s="54" t="s">
        <v>95</v>
      </c>
      <c r="B9" s="55" t="s">
        <v>169</v>
      </c>
      <c r="C9" s="79">
        <v>665442.14353999996</v>
      </c>
      <c r="D9" s="79">
        <v>555285.09929000004</v>
      </c>
      <c r="E9" s="79">
        <v>819087.25765000004</v>
      </c>
      <c r="F9" s="79">
        <v>730788.64957000001</v>
      </c>
      <c r="G9" s="79">
        <v>813269.67672999995</v>
      </c>
      <c r="H9" s="79">
        <v>712606.37968000001</v>
      </c>
      <c r="I9" s="56">
        <v>713737.57339000003</v>
      </c>
      <c r="J9" s="56">
        <v>838827.34617000003</v>
      </c>
      <c r="K9" s="56">
        <v>893803.33923000004</v>
      </c>
      <c r="L9" s="56">
        <v>1024112.89689</v>
      </c>
      <c r="M9" s="56">
        <v>965803.34912999999</v>
      </c>
      <c r="N9" s="56">
        <v>1022340.90151</v>
      </c>
      <c r="O9" s="79">
        <v>9755104.6127799992</v>
      </c>
      <c r="P9" s="57">
        <f t="shared" si="0"/>
        <v>4.3995186506324417</v>
      </c>
    </row>
    <row r="10" spans="1:16" x14ac:dyDescent="0.25">
      <c r="A10" s="54" t="s">
        <v>94</v>
      </c>
      <c r="B10" s="55" t="s">
        <v>172</v>
      </c>
      <c r="C10" s="79">
        <v>729251.37887000002</v>
      </c>
      <c r="D10" s="79">
        <v>788199.93258999998</v>
      </c>
      <c r="E10" s="79">
        <v>962173.62346000003</v>
      </c>
      <c r="F10" s="79">
        <v>759848.57655999996</v>
      </c>
      <c r="G10" s="79">
        <v>872924.28240999999</v>
      </c>
      <c r="H10" s="79">
        <v>848687.99158000003</v>
      </c>
      <c r="I10" s="56">
        <v>756552.34085000004</v>
      </c>
      <c r="J10" s="56">
        <v>802553.06044999999</v>
      </c>
      <c r="K10" s="56">
        <v>787792.95671000006</v>
      </c>
      <c r="L10" s="56">
        <v>787090.43857999996</v>
      </c>
      <c r="M10" s="56">
        <v>770206.69721999997</v>
      </c>
      <c r="N10" s="56">
        <v>870833.76161000005</v>
      </c>
      <c r="O10" s="79">
        <v>9736115.0408900008</v>
      </c>
      <c r="P10" s="57">
        <f t="shared" si="0"/>
        <v>4.3909544189800078</v>
      </c>
    </row>
    <row r="11" spans="1:16" x14ac:dyDescent="0.25">
      <c r="A11" s="54" t="s">
        <v>93</v>
      </c>
      <c r="B11" s="55" t="s">
        <v>173</v>
      </c>
      <c r="C11" s="79">
        <v>792139.22805999999</v>
      </c>
      <c r="D11" s="79">
        <v>772593.38526999997</v>
      </c>
      <c r="E11" s="79">
        <v>902517.22487999999</v>
      </c>
      <c r="F11" s="79">
        <v>729147.99320999999</v>
      </c>
      <c r="G11" s="79">
        <v>805126.69299999997</v>
      </c>
      <c r="H11" s="79">
        <v>845015.62127</v>
      </c>
      <c r="I11" s="56">
        <v>715906.97699</v>
      </c>
      <c r="J11" s="56">
        <v>764399.36312999995</v>
      </c>
      <c r="K11" s="56">
        <v>781163.94088000001</v>
      </c>
      <c r="L11" s="56">
        <v>717122.79914000002</v>
      </c>
      <c r="M11" s="56">
        <v>806508.49410999997</v>
      </c>
      <c r="N11" s="56">
        <v>792058.96388000005</v>
      </c>
      <c r="O11" s="79">
        <v>9423700.6838199999</v>
      </c>
      <c r="P11" s="57">
        <f t="shared" si="0"/>
        <v>4.2500566177555967</v>
      </c>
    </row>
    <row r="12" spans="1:16" x14ac:dyDescent="0.25">
      <c r="A12" s="54" t="s">
        <v>92</v>
      </c>
      <c r="B12" s="55" t="s">
        <v>175</v>
      </c>
      <c r="C12" s="79">
        <v>762935.04030999995</v>
      </c>
      <c r="D12" s="79">
        <v>730546.48175000004</v>
      </c>
      <c r="E12" s="79">
        <v>936054.91838000005</v>
      </c>
      <c r="F12" s="79">
        <v>813304.05556000001</v>
      </c>
      <c r="G12" s="79">
        <v>873828.18159000005</v>
      </c>
      <c r="H12" s="79">
        <v>861568.31857</v>
      </c>
      <c r="I12" s="56">
        <v>695733.36739000003</v>
      </c>
      <c r="J12" s="56">
        <v>702169.07408000005</v>
      </c>
      <c r="K12" s="56">
        <v>668707.47517999995</v>
      </c>
      <c r="L12" s="56">
        <v>652341.58174000005</v>
      </c>
      <c r="M12" s="56">
        <v>845967.49837000004</v>
      </c>
      <c r="N12" s="56">
        <v>723582.60996000003</v>
      </c>
      <c r="O12" s="79">
        <v>9266738.6028799992</v>
      </c>
      <c r="P12" s="57">
        <f t="shared" si="0"/>
        <v>4.1792672587534465</v>
      </c>
    </row>
    <row r="13" spans="1:16" x14ac:dyDescent="0.25">
      <c r="A13" s="54" t="s">
        <v>91</v>
      </c>
      <c r="B13" s="55" t="s">
        <v>174</v>
      </c>
      <c r="C13" s="79">
        <v>533299.4155</v>
      </c>
      <c r="D13" s="79">
        <v>451396.61606999999</v>
      </c>
      <c r="E13" s="79">
        <v>722254.64110000001</v>
      </c>
      <c r="F13" s="79">
        <v>470402.10207000002</v>
      </c>
      <c r="G13" s="79">
        <v>552921.96108000004</v>
      </c>
      <c r="H13" s="79">
        <v>524464.39674999996</v>
      </c>
      <c r="I13" s="56">
        <v>529337.74156999995</v>
      </c>
      <c r="J13" s="56">
        <v>684420.22592</v>
      </c>
      <c r="K13" s="56">
        <v>691551.84900000005</v>
      </c>
      <c r="L13" s="56">
        <v>590107.06539</v>
      </c>
      <c r="M13" s="56">
        <v>651703.06992000004</v>
      </c>
      <c r="N13" s="56">
        <v>736371.06787000003</v>
      </c>
      <c r="O13" s="79">
        <v>7138230.1522399997</v>
      </c>
      <c r="P13" s="57">
        <f t="shared" si="0"/>
        <v>3.2193172635118499</v>
      </c>
    </row>
    <row r="14" spans="1:16" x14ac:dyDescent="0.25">
      <c r="A14" s="54" t="s">
        <v>90</v>
      </c>
      <c r="B14" s="55" t="s">
        <v>176</v>
      </c>
      <c r="C14" s="79">
        <v>438900.64463</v>
      </c>
      <c r="D14" s="79">
        <v>412935.98800000001</v>
      </c>
      <c r="E14" s="79">
        <v>523825.58815999998</v>
      </c>
      <c r="F14" s="79">
        <v>520435.96773999999</v>
      </c>
      <c r="G14" s="79">
        <v>629282.30795000005</v>
      </c>
      <c r="H14" s="79">
        <v>524256.66483000002</v>
      </c>
      <c r="I14" s="56">
        <v>697138.00173999998</v>
      </c>
      <c r="J14" s="56">
        <v>511225.00838000001</v>
      </c>
      <c r="K14" s="56">
        <v>614774.01306999999</v>
      </c>
      <c r="L14" s="56">
        <v>524088.32319000002</v>
      </c>
      <c r="M14" s="56">
        <v>590352.59465999994</v>
      </c>
      <c r="N14" s="56">
        <v>576262.29550000001</v>
      </c>
      <c r="O14" s="79">
        <v>6563477.3978500003</v>
      </c>
      <c r="P14" s="57">
        <f t="shared" si="0"/>
        <v>2.9601057467918297</v>
      </c>
    </row>
    <row r="15" spans="1:16" x14ac:dyDescent="0.25">
      <c r="A15" s="54" t="s">
        <v>89</v>
      </c>
      <c r="B15" s="55" t="s">
        <v>211</v>
      </c>
      <c r="C15" s="79">
        <v>221320.52493000001</v>
      </c>
      <c r="D15" s="79">
        <v>346342.80336000002</v>
      </c>
      <c r="E15" s="79">
        <v>450329.42317000002</v>
      </c>
      <c r="F15" s="79">
        <v>334686.32020000002</v>
      </c>
      <c r="G15" s="79">
        <v>358949.23359000002</v>
      </c>
      <c r="H15" s="79">
        <v>316476.27140999999</v>
      </c>
      <c r="I15" s="56">
        <v>430655.23611</v>
      </c>
      <c r="J15" s="56">
        <v>352657.51718999998</v>
      </c>
      <c r="K15" s="56">
        <v>628533.04448000004</v>
      </c>
      <c r="L15" s="56">
        <v>949988.35349999997</v>
      </c>
      <c r="M15" s="56">
        <v>1110157.82482</v>
      </c>
      <c r="N15" s="56">
        <v>414981.28334000002</v>
      </c>
      <c r="O15" s="79">
        <v>5915077.8361</v>
      </c>
      <c r="P15" s="57">
        <f t="shared" si="0"/>
        <v>2.6676797730873734</v>
      </c>
    </row>
    <row r="16" spans="1:16" x14ac:dyDescent="0.25">
      <c r="A16" s="54" t="s">
        <v>88</v>
      </c>
      <c r="B16" s="55" t="s">
        <v>212</v>
      </c>
      <c r="C16" s="79">
        <v>438094.84827000002</v>
      </c>
      <c r="D16" s="79">
        <v>424772.32741999999</v>
      </c>
      <c r="E16" s="79">
        <v>568622.17041999998</v>
      </c>
      <c r="F16" s="79">
        <v>397954.64023999998</v>
      </c>
      <c r="G16" s="79">
        <v>456545.06378000003</v>
      </c>
      <c r="H16" s="79">
        <v>463909.40369000001</v>
      </c>
      <c r="I16" s="56">
        <v>472994.24943000003</v>
      </c>
      <c r="J16" s="56">
        <v>474848.20870999998</v>
      </c>
      <c r="K16" s="56">
        <v>574343.74783000001</v>
      </c>
      <c r="L16" s="56">
        <v>562966.09380999999</v>
      </c>
      <c r="M16" s="56">
        <v>532234.42622999998</v>
      </c>
      <c r="N16" s="56">
        <v>450988.92732000002</v>
      </c>
      <c r="O16" s="79">
        <v>5818274.1071499996</v>
      </c>
      <c r="P16" s="57">
        <f t="shared" si="0"/>
        <v>2.6240216240595968</v>
      </c>
    </row>
    <row r="17" spans="1:16" x14ac:dyDescent="0.25">
      <c r="A17" s="54" t="s">
        <v>87</v>
      </c>
      <c r="B17" s="55" t="s">
        <v>213</v>
      </c>
      <c r="C17" s="79">
        <v>454284.52054</v>
      </c>
      <c r="D17" s="79">
        <v>430093.58789000002</v>
      </c>
      <c r="E17" s="79">
        <v>569769.13037999999</v>
      </c>
      <c r="F17" s="79">
        <v>408393.02863000002</v>
      </c>
      <c r="G17" s="79">
        <v>440858.86112000002</v>
      </c>
      <c r="H17" s="79">
        <v>456405.60129000002</v>
      </c>
      <c r="I17" s="56">
        <v>383959.35346999997</v>
      </c>
      <c r="J17" s="56">
        <v>469208.75378999999</v>
      </c>
      <c r="K17" s="56">
        <v>460406.71509000001</v>
      </c>
      <c r="L17" s="56">
        <v>326941.98265999998</v>
      </c>
      <c r="M17" s="56">
        <v>301499.82637000002</v>
      </c>
      <c r="N17" s="56">
        <v>393293.77749000001</v>
      </c>
      <c r="O17" s="79">
        <v>5095115.1387200002</v>
      </c>
      <c r="P17" s="57">
        <f t="shared" si="0"/>
        <v>2.2978794149015527</v>
      </c>
    </row>
    <row r="18" spans="1:16" x14ac:dyDescent="0.25">
      <c r="A18" s="54" t="s">
        <v>86</v>
      </c>
      <c r="B18" s="55" t="s">
        <v>214</v>
      </c>
      <c r="C18" s="79">
        <v>347626.87955999997</v>
      </c>
      <c r="D18" s="79">
        <v>298992.59064000001</v>
      </c>
      <c r="E18" s="79">
        <v>332768.51796999999</v>
      </c>
      <c r="F18" s="79">
        <v>301467.12342999998</v>
      </c>
      <c r="G18" s="79">
        <v>389787.77343</v>
      </c>
      <c r="H18" s="79">
        <v>329677.91781999997</v>
      </c>
      <c r="I18" s="56">
        <v>381420.70039000001</v>
      </c>
      <c r="J18" s="56">
        <v>359447.95425000001</v>
      </c>
      <c r="K18" s="56">
        <v>370152.13381999999</v>
      </c>
      <c r="L18" s="56">
        <v>313041.95458999998</v>
      </c>
      <c r="M18" s="56">
        <v>300563.80832000001</v>
      </c>
      <c r="N18" s="56">
        <v>311034.22366000002</v>
      </c>
      <c r="O18" s="79">
        <v>4035981.5778800002</v>
      </c>
      <c r="P18" s="57">
        <f t="shared" si="0"/>
        <v>1.820213819360756</v>
      </c>
    </row>
    <row r="19" spans="1:16" x14ac:dyDescent="0.25">
      <c r="A19" s="54" t="s">
        <v>85</v>
      </c>
      <c r="B19" s="55" t="s">
        <v>215</v>
      </c>
      <c r="C19" s="79">
        <v>306150.51854999998</v>
      </c>
      <c r="D19" s="79">
        <v>292458.73058999999</v>
      </c>
      <c r="E19" s="79">
        <v>395669.42729000002</v>
      </c>
      <c r="F19" s="79">
        <v>317543.77649000002</v>
      </c>
      <c r="G19" s="79">
        <v>344714.07241000002</v>
      </c>
      <c r="H19" s="79">
        <v>281175.35717999999</v>
      </c>
      <c r="I19" s="56">
        <v>347665.27479</v>
      </c>
      <c r="J19" s="56">
        <v>311808.76990000001</v>
      </c>
      <c r="K19" s="56">
        <v>337683.39033999998</v>
      </c>
      <c r="L19" s="56">
        <v>311632.02726</v>
      </c>
      <c r="M19" s="56">
        <v>342220.37943999999</v>
      </c>
      <c r="N19" s="56">
        <v>292458.58604000002</v>
      </c>
      <c r="O19" s="79">
        <v>3881180.3102799999</v>
      </c>
      <c r="P19" s="57">
        <f t="shared" si="0"/>
        <v>1.7503989797479125</v>
      </c>
    </row>
    <row r="20" spans="1:16" x14ac:dyDescent="0.25">
      <c r="A20" s="54" t="s">
        <v>84</v>
      </c>
      <c r="B20" s="55" t="s">
        <v>216</v>
      </c>
      <c r="C20" s="79">
        <v>217557.00198999999</v>
      </c>
      <c r="D20" s="79">
        <v>214200.11601</v>
      </c>
      <c r="E20" s="79">
        <v>211976.75513000001</v>
      </c>
      <c r="F20" s="79">
        <v>231930.16308999999</v>
      </c>
      <c r="G20" s="79">
        <v>282427.53129999997</v>
      </c>
      <c r="H20" s="79">
        <v>246361.35159999999</v>
      </c>
      <c r="I20" s="56">
        <v>207294.53877000001</v>
      </c>
      <c r="J20" s="56">
        <v>246859.74319000001</v>
      </c>
      <c r="K20" s="56">
        <v>311501.99264999997</v>
      </c>
      <c r="L20" s="56">
        <v>308804.78021</v>
      </c>
      <c r="M20" s="56">
        <v>265291.85360999999</v>
      </c>
      <c r="N20" s="56">
        <v>288480.05492000002</v>
      </c>
      <c r="O20" s="79">
        <v>3032685.8824700001</v>
      </c>
      <c r="P20" s="57">
        <f t="shared" si="0"/>
        <v>1.3677309092059218</v>
      </c>
    </row>
    <row r="21" spans="1:16" x14ac:dyDescent="0.25">
      <c r="A21" s="54" t="s">
        <v>83</v>
      </c>
      <c r="B21" s="55" t="s">
        <v>217</v>
      </c>
      <c r="C21" s="79">
        <v>243674.66226000001</v>
      </c>
      <c r="D21" s="79">
        <v>202881.83536999999</v>
      </c>
      <c r="E21" s="79">
        <v>200390.7893</v>
      </c>
      <c r="F21" s="79">
        <v>288241.57620000001</v>
      </c>
      <c r="G21" s="79">
        <v>257267.24413000001</v>
      </c>
      <c r="H21" s="79">
        <v>217570.71468999999</v>
      </c>
      <c r="I21" s="56">
        <v>224142.27450999999</v>
      </c>
      <c r="J21" s="56">
        <v>236015.1923</v>
      </c>
      <c r="K21" s="56">
        <v>265112.80982000002</v>
      </c>
      <c r="L21" s="56">
        <v>248153.90156</v>
      </c>
      <c r="M21" s="56">
        <v>256577.74330999999</v>
      </c>
      <c r="N21" s="56">
        <v>276290.47482</v>
      </c>
      <c r="O21" s="79">
        <v>2916319.2182700001</v>
      </c>
      <c r="P21" s="57">
        <f t="shared" si="0"/>
        <v>1.3152499436210858</v>
      </c>
    </row>
    <row r="22" spans="1:16" x14ac:dyDescent="0.25">
      <c r="A22" s="54" t="s">
        <v>82</v>
      </c>
      <c r="B22" s="55" t="s">
        <v>218</v>
      </c>
      <c r="C22" s="79">
        <v>216887.79741999999</v>
      </c>
      <c r="D22" s="79">
        <v>228885.28354999999</v>
      </c>
      <c r="E22" s="79">
        <v>235562.16430999999</v>
      </c>
      <c r="F22" s="79">
        <v>211236.54233</v>
      </c>
      <c r="G22" s="79">
        <v>238948.86882</v>
      </c>
      <c r="H22" s="79">
        <v>224241.94231000001</v>
      </c>
      <c r="I22" s="56">
        <v>179388.10105</v>
      </c>
      <c r="J22" s="56">
        <v>231062.34736000001</v>
      </c>
      <c r="K22" s="56">
        <v>274308.56978000002</v>
      </c>
      <c r="L22" s="56">
        <v>276080.47759000002</v>
      </c>
      <c r="M22" s="56">
        <v>233430.51229000001</v>
      </c>
      <c r="N22" s="56">
        <v>345602.15827999997</v>
      </c>
      <c r="O22" s="79">
        <v>2895634.7650899999</v>
      </c>
      <c r="P22" s="57">
        <f t="shared" si="0"/>
        <v>1.3059213263324179</v>
      </c>
    </row>
    <row r="23" spans="1:16" x14ac:dyDescent="0.25">
      <c r="A23" s="54" t="s">
        <v>81</v>
      </c>
      <c r="B23" s="55" t="s">
        <v>219</v>
      </c>
      <c r="C23" s="79">
        <v>183623.88263000001</v>
      </c>
      <c r="D23" s="79">
        <v>209897.00313999999</v>
      </c>
      <c r="E23" s="79">
        <v>255330.34200999999</v>
      </c>
      <c r="F23" s="79">
        <v>238284.34516</v>
      </c>
      <c r="G23" s="79">
        <v>324937.78029000002</v>
      </c>
      <c r="H23" s="79">
        <v>210460.5197</v>
      </c>
      <c r="I23" s="56">
        <v>191188.22764</v>
      </c>
      <c r="J23" s="56">
        <v>250365.15979999999</v>
      </c>
      <c r="K23" s="56">
        <v>232369.84487</v>
      </c>
      <c r="L23" s="56">
        <v>261777.14249999999</v>
      </c>
      <c r="M23" s="56">
        <v>294733.09133999998</v>
      </c>
      <c r="N23" s="56">
        <v>239786.68517000001</v>
      </c>
      <c r="O23" s="79">
        <v>2892754.0242499998</v>
      </c>
      <c r="P23" s="57">
        <f t="shared" si="0"/>
        <v>1.3046221221151084</v>
      </c>
    </row>
    <row r="24" spans="1:16" x14ac:dyDescent="0.25">
      <c r="A24" s="54" t="s">
        <v>80</v>
      </c>
      <c r="B24" s="55" t="s">
        <v>220</v>
      </c>
      <c r="C24" s="79">
        <v>191335.71114999999</v>
      </c>
      <c r="D24" s="79">
        <v>185859.26681999999</v>
      </c>
      <c r="E24" s="79">
        <v>184421.04050999999</v>
      </c>
      <c r="F24" s="79">
        <v>162734.57865000001</v>
      </c>
      <c r="G24" s="79">
        <v>206278.27535000001</v>
      </c>
      <c r="H24" s="79">
        <v>177383.49793000001</v>
      </c>
      <c r="I24" s="56">
        <v>180536.69998999999</v>
      </c>
      <c r="J24" s="56">
        <v>216932.49976999999</v>
      </c>
      <c r="K24" s="56">
        <v>220640.40820999999</v>
      </c>
      <c r="L24" s="56">
        <v>290737.48746999999</v>
      </c>
      <c r="M24" s="56">
        <v>328245.48690999998</v>
      </c>
      <c r="N24" s="56">
        <v>327241.03781000001</v>
      </c>
      <c r="O24" s="79">
        <v>2672345.9905699999</v>
      </c>
      <c r="P24" s="57">
        <f t="shared" si="0"/>
        <v>1.205218856500303</v>
      </c>
    </row>
    <row r="25" spans="1:16" x14ac:dyDescent="0.25">
      <c r="A25" s="58"/>
      <c r="B25" s="161" t="s">
        <v>79</v>
      </c>
      <c r="C25" s="16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144341559.82760999</v>
      </c>
      <c r="P25" s="60">
        <f>SUM(P5:P24)</f>
        <v>65.097547359051589</v>
      </c>
    </row>
    <row r="26" spans="1:16" ht="13.5" customHeight="1" x14ac:dyDescent="0.25">
      <c r="A26" s="58"/>
      <c r="B26" s="162" t="s">
        <v>78</v>
      </c>
      <c r="C26" s="1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221731179.87299994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3" sqref="M3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L14" sqref="L14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2024-01-01T17:19:56Z</dcterms:modified>
</cp:coreProperties>
</file>