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480" windowHeight="86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<sst xmlns="http://schemas.openxmlformats.org/spreadsheetml/2006/main" count="336" uniqueCount="177">
  <si>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</si>
  <si>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</si>
  <si>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</si>
  <si>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</si>
  <si>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</si>
  <si>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</si>
  <si>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</si>
  <si>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</si>
  <si>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</si>
  <si>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</si>
  <si>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</si>
  <si>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</si>
  <si>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</si>
  <si>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</si>
  <si>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</si>
  <si>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</si>
  <si>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</si>
  <si>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</si>
  <si>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</si>
  <si>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</si>
  <si>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</si>
  <si>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</si>
  <si>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</si>
  <si>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</si>
  <si>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</si>
  <si>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</si>
  <si>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</si>
  <si>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</si>
  <si>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</si>
  <si>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</si>
  <si>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</si>
  <si>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</si>
  <si>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</si>
  <si>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</si>
  <si>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</si>
  <si>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</si>
  <si>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</si>
  <si>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</si>
  <si>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</si>
  <si>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</si>
  <si>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</si>
  <si>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</si>
  <si>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</si>
  <si>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</si>
  <si>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</si>
  <si>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</si>
  <si>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</si>
  <si>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</si>
  <si>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</si>
  <si>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</si>
  <si>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</si>
  <si>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</si>
  <si>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</si>
  <si>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</si>
  <si>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</si>
  <si>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</si>
  <si>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</si>
  <si>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</si>
  <si>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</si>
  <si>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</si>
  <si>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</si>
  <si>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</si>
  <si>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</si>
  <si>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</si>
  <si>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</si>
  <si>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</si>
  <si>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</si>
  <si>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</si>
  <si>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</si>
  <si>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</si>
  <si>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</si>
  <si>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</si>
  <si>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</si>
  <si>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</si>
  <si>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</si>
  <si>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</si>
  <si>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</si>
  <si>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</si>
  <si>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</si>
  <si>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</si>
  <si>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</si>
  <si>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</si>
  <si>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</si>
  <si>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</si>
  <si>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</si>
  <si>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</si>
  <si>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</si>
  <si>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</si>
  <si>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</si>
  <si>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</si>
  <si>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</si>
  <si>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</si>
  <si>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</si>
  <si>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</si>
  <si>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</si>
  <si>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</si>
  <si>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</si>
  <si>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</si>
  <si>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</si>
  <si>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</si>
  <si>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</si>
  <si>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</si>
  <si>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</si>
  <si>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</si>
  <si>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</si>
  <si>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</si>
  <si>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</si>
  <si>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</si>
  <si>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</si>
  <si>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</si>
  <si>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</si>
  <si>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</si>
  <si>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</si>
  <si>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</si>
  <si>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</si>
  <si>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</si>
  <si>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</si>
  <si>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</si>
  <si>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</si>
  <si>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</si>
  <si>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</si>
  <si>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</si>
  <si>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</si>
  <si>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</si>
  <si>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</si>
  <si>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</si>
  <si>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</si>
  <si>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</si>
  <si>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</si>
  <si>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</si>
  <si>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</si>
  <si>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</si>
  <si>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</si>
  <si>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</si>
  <si>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</si>
  <si>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</si>
  <si>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</si>
  <si>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</si>
  <si>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</si>
  <si>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</si>
  <si>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</si>
  <si>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</si>
  <si>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</si>
  <si>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</si>
  <si>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</si>
  <si>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</si>
  <si>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</si>
  <si>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</si>
  <si>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</si>
  <si>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</si>
  <si>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</si>
  <si>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</si>
  <si>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</si>
  <si>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</si>
  <si>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</si>
  <si>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</si>
  <si>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</si>
  <si>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</si>
  <si>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</si>
  <si>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</si>
  <si>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OCAK-ARALIK</t>
  </si>
  <si>
    <t>OCAK 2012 İHRACAT RAKAMLARI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</si>
  <si>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</si>
  <si>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</si>
  <si>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</si>
  <si>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</si>
  <si>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 xml:space="preserve"> OCAK 2012 İHRACAT RAKAMLARI - TL</t>
  </si>
  <si>
    <t>OCAK (2012/2011)</t>
  </si>
  <si>
    <t>ŞUBAT-OCAK
(2012/2011)</t>
  </si>
  <si>
    <t>İSVİÇRE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</si>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</sst>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1" fillId="35" borderId="7" applyNumberFormat="0" applyAlignment="0" applyProtection="0"/>
    <xf numFmtId="0" fontId="59" fillId="0" borderId="0" applyNumberFormat="0" applyFill="0" applyBorder="0" applyAlignment="0" applyProtection="0"/>
    <xf numFmtId="0" fontId="92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3" fillId="35" borderId="8" applyNumberFormat="0" applyAlignment="0" applyProtection="0"/>
    <xf numFmtId="0" fontId="66" fillId="25" borderId="5" applyNumberFormat="0" applyAlignment="0" applyProtection="0"/>
    <xf numFmtId="0" fontId="94" fillId="38" borderId="12" applyNumberFormat="0" applyAlignment="0" applyProtection="0"/>
    <xf numFmtId="0" fontId="95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7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8" fillId="0" borderId="17" applyNumberFormat="0" applyFill="0" applyAlignment="0" applyProtection="0"/>
    <xf numFmtId="0" fontId="72" fillId="0" borderId="18" applyNumberFormat="0" applyFill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60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3" fontId="74" fillId="37" borderId="63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3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3" fontId="7" fillId="51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3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0" fontId="4" fillId="0" borderId="64" xfId="91" applyFont="1" applyFill="1" applyBorder="1" applyAlignment="1">
      <alignment horizontal="center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1" fontId="4" fillId="0" borderId="65" xfId="91" applyNumberFormat="1" applyFont="1" applyFill="1" applyBorder="1" applyAlignment="1">
      <alignment horizontal="center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8757168</c:v>
                </c:pt>
              </c:numCache>
            </c:numRef>
          </c:val>
          <c:smooth val="0"/>
        </c:ser>
        <c:marker val="1"/>
        <c:axId val="10879293"/>
        <c:axId val="30804774"/>
      </c:line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04774"/>
        <c:crosses val="autoZero"/>
        <c:auto val="1"/>
        <c:lblOffset val="100"/>
        <c:tickLblSkip val="1"/>
        <c:noMultiLvlLbl val="0"/>
      </c:catAx>
      <c:valAx>
        <c:axId val="308047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92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10"/>
              <c:spPr>
                <a:solidFill>
                  <a:srgbClr val="000000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8087975"/>
        <c:axId val="5682912"/>
      </c:lineChart>
      <c:catAx>
        <c:axId val="808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2912"/>
        <c:crosses val="autoZero"/>
        <c:auto val="1"/>
        <c:lblOffset val="100"/>
        <c:tickLblSkip val="1"/>
        <c:noMultiLvlLbl val="0"/>
      </c:catAx>
      <c:valAx>
        <c:axId val="568291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879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121013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51146209"/>
        <c:axId val="57662698"/>
      </c:line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62698"/>
        <c:crosses val="autoZero"/>
        <c:auto val="1"/>
        <c:lblOffset val="100"/>
        <c:tickLblSkip val="1"/>
        <c:noMultiLvlLbl val="0"/>
      </c:catAx>
      <c:valAx>
        <c:axId val="57662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462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49202235"/>
        <c:axId val="40166932"/>
      </c:line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66932"/>
        <c:crosses val="autoZero"/>
        <c:auto val="1"/>
        <c:lblOffset val="100"/>
        <c:tickLblSkip val="1"/>
        <c:noMultiLvlLbl val="0"/>
      </c:catAx>
      <c:valAx>
        <c:axId val="40166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022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5958069"/>
        <c:axId val="32296030"/>
      </c:lineChart>
      <c:catAx>
        <c:axId val="2595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96030"/>
        <c:crosses val="autoZero"/>
        <c:auto val="1"/>
        <c:lblOffset val="100"/>
        <c:tickLblSkip val="1"/>
        <c:noMultiLvlLbl val="0"/>
      </c:catAx>
      <c:valAx>
        <c:axId val="3229603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580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22228815"/>
        <c:axId val="65841608"/>
      </c:lineChart>
      <c:catAx>
        <c:axId val="2222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841608"/>
        <c:crosses val="autoZero"/>
        <c:auto val="1"/>
        <c:lblOffset val="100"/>
        <c:tickLblSkip val="1"/>
        <c:noMultiLvlLbl val="0"/>
      </c:catAx>
      <c:valAx>
        <c:axId val="6584160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228815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55703561"/>
        <c:axId val="31570002"/>
      </c:lineChart>
      <c:catAx>
        <c:axId val="5570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70002"/>
        <c:crosses val="autoZero"/>
        <c:auto val="1"/>
        <c:lblOffset val="100"/>
        <c:tickLblSkip val="1"/>
        <c:noMultiLvlLbl val="0"/>
      </c:catAx>
      <c:valAx>
        <c:axId val="3157000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0356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15694563"/>
        <c:axId val="7033340"/>
      </c:lineChart>
      <c:catAx>
        <c:axId val="1569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033340"/>
        <c:crosses val="autoZero"/>
        <c:auto val="1"/>
        <c:lblOffset val="100"/>
        <c:tickLblSkip val="1"/>
        <c:noMultiLvlLbl val="0"/>
      </c:catAx>
      <c:valAx>
        <c:axId val="703334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945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589493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63300061"/>
        <c:axId val="32829638"/>
      </c:lineChart>
      <c:catAx>
        <c:axId val="63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29638"/>
        <c:crosses val="autoZero"/>
        <c:auto val="1"/>
        <c:lblOffset val="100"/>
        <c:tickLblSkip val="1"/>
        <c:noMultiLvlLbl val="0"/>
      </c:catAx>
      <c:valAx>
        <c:axId val="32829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0006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27031287"/>
        <c:axId val="41954992"/>
      </c:lineChart>
      <c:cat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54992"/>
        <c:crosses val="autoZero"/>
        <c:auto val="1"/>
        <c:lblOffset val="100"/>
        <c:tickLblSkip val="1"/>
        <c:noMultiLvlLbl val="0"/>
      </c:catAx>
      <c:valAx>
        <c:axId val="419549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0312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134041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2050609"/>
        <c:axId val="42911162"/>
      </c:lineChart>
      <c:catAx>
        <c:axId val="4205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11162"/>
        <c:crosses val="autoZero"/>
        <c:auto val="1"/>
        <c:lblOffset val="100"/>
        <c:tickLblSkip val="1"/>
        <c:noMultiLvlLbl val="0"/>
      </c:catAx>
      <c:valAx>
        <c:axId val="429111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0506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marker val="1"/>
        <c:axId val="8807511"/>
        <c:axId val="12158736"/>
      </c:lineChart>
      <c:catAx>
        <c:axId val="880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58736"/>
        <c:crosses val="autoZero"/>
        <c:auto val="1"/>
        <c:lblOffset val="100"/>
        <c:tickLblSkip val="1"/>
        <c:noMultiLvlLbl val="0"/>
      </c:catAx>
      <c:valAx>
        <c:axId val="12158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075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1309979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50656139"/>
        <c:axId val="53252068"/>
      </c:lineChart>
      <c:catAx>
        <c:axId val="5065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252068"/>
        <c:crosses val="autoZero"/>
        <c:auto val="1"/>
        <c:lblOffset val="100"/>
        <c:tickLblSkip val="1"/>
        <c:noMultiLvlLbl val="0"/>
      </c:catAx>
      <c:valAx>
        <c:axId val="5325206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61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409501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9506565"/>
        <c:axId val="18450222"/>
      </c:lineChart>
      <c:catAx>
        <c:axId val="950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50222"/>
        <c:crosses val="autoZero"/>
        <c:auto val="1"/>
        <c:lblOffset val="100"/>
        <c:tickLblSkip val="1"/>
        <c:noMultiLvlLbl val="0"/>
      </c:catAx>
      <c:valAx>
        <c:axId val="1845022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0656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1609927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31834271"/>
        <c:axId val="18072984"/>
      </c:lineChart>
      <c:catAx>
        <c:axId val="3183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72984"/>
        <c:crosses val="autoZero"/>
        <c:auto val="1"/>
        <c:lblOffset val="100"/>
        <c:tickLblSkip val="1"/>
        <c:noMultiLvlLbl val="0"/>
      </c:catAx>
      <c:valAx>
        <c:axId val="1807298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4271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8439129"/>
        <c:axId val="54625570"/>
      </c:lineChart>
      <c:catAx>
        <c:axId val="2843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25570"/>
        <c:crosses val="autoZero"/>
        <c:auto val="1"/>
        <c:lblOffset val="100"/>
        <c:tickLblSkip val="1"/>
        <c:noMultiLvlLbl val="0"/>
      </c:catAx>
      <c:valAx>
        <c:axId val="5462557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912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1242825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1868083"/>
        <c:axId val="62595020"/>
      </c:line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595020"/>
        <c:crosses val="autoZero"/>
        <c:auto val="1"/>
        <c:lblOffset val="100"/>
        <c:tickLblSkip val="1"/>
        <c:noMultiLvlLbl val="0"/>
      </c:catAx>
      <c:valAx>
        <c:axId val="6259502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80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483346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26484269"/>
        <c:axId val="37031830"/>
      </c:lineChart>
      <c:catAx>
        <c:axId val="264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31830"/>
        <c:crosses val="autoZero"/>
        <c:auto val="1"/>
        <c:lblOffset val="100"/>
        <c:tickLblSkip val="1"/>
        <c:noMultiLvlLbl val="0"/>
      </c:catAx>
      <c:valAx>
        <c:axId val="370318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426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209211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64851015"/>
        <c:axId val="46788224"/>
      </c:lineChart>
      <c:catAx>
        <c:axId val="6485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6788224"/>
        <c:crosses val="autoZero"/>
        <c:auto val="1"/>
        <c:lblOffset val="100"/>
        <c:tickLblSkip val="1"/>
        <c:noMultiLvlLbl val="0"/>
      </c:catAx>
      <c:valAx>
        <c:axId val="467882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5101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278957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18440833"/>
        <c:axId val="31749770"/>
      </c:lineChart>
      <c:catAx>
        <c:axId val="1844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49770"/>
        <c:crosses val="autoZero"/>
        <c:auto val="1"/>
        <c:lblOffset val="100"/>
        <c:tickLblSkip val="1"/>
        <c:noMultiLvlLbl val="0"/>
      </c:catAx>
      <c:valAx>
        <c:axId val="31749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408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1256562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7312475"/>
        <c:axId val="21594548"/>
      </c:lineChart>
      <c:catAx>
        <c:axId val="1731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94548"/>
        <c:crosses val="autoZero"/>
        <c:auto val="1"/>
        <c:lblOffset val="100"/>
        <c:tickLblSkip val="1"/>
        <c:noMultiLvlLbl val="0"/>
      </c:catAx>
      <c:valAx>
        <c:axId val="2159454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1247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60133205"/>
        <c:axId val="4327934"/>
      </c:lineChart>
      <c:catAx>
        <c:axId val="6013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7934"/>
        <c:crosses val="autoZero"/>
        <c:auto val="1"/>
        <c:lblOffset val="100"/>
        <c:tickLblSkip val="1"/>
        <c:noMultiLvlLbl val="0"/>
      </c:catAx>
      <c:valAx>
        <c:axId val="432793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3320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10554798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42319761"/>
        <c:axId val="45333530"/>
      </c:line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33530"/>
        <c:crosses val="autoZero"/>
        <c:auto val="1"/>
        <c:lblOffset val="100"/>
        <c:tickLblSkip val="1"/>
        <c:noMultiLvlLbl val="0"/>
      </c:catAx>
      <c:valAx>
        <c:axId val="45333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197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8951407"/>
        <c:axId val="15018344"/>
      </c:line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18344"/>
        <c:crosses val="autoZero"/>
        <c:auto val="1"/>
        <c:lblOffset val="100"/>
        <c:tickLblSkip val="1"/>
        <c:noMultiLvlLbl val="0"/>
      </c:catAx>
      <c:valAx>
        <c:axId val="1501834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5140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18051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15090</c:v>
                </c:pt>
              </c:numCache>
            </c:numRef>
          </c:val>
          <c:smooth val="0"/>
        </c:ser>
        <c:marker val="1"/>
        <c:axId val="947369"/>
        <c:axId val="8526322"/>
      </c:lineChart>
      <c:catAx>
        <c:axId val="94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26322"/>
        <c:crosses val="autoZero"/>
        <c:auto val="1"/>
        <c:lblOffset val="100"/>
        <c:tickLblSkip val="1"/>
        <c:noMultiLvlLbl val="0"/>
      </c:catAx>
      <c:valAx>
        <c:axId val="8526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73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257914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240076</c:v>
                </c:pt>
              </c:numCache>
            </c:numRef>
          </c:val>
          <c:smooth val="0"/>
        </c:ser>
        <c:marker val="1"/>
        <c:axId val="9628035"/>
        <c:axId val="19543452"/>
      </c:lineChart>
      <c:catAx>
        <c:axId val="962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43452"/>
        <c:crosses val="autoZero"/>
        <c:auto val="1"/>
        <c:lblOffset val="100"/>
        <c:tickLblSkip val="1"/>
        <c:noMultiLvlLbl val="0"/>
      </c:catAx>
      <c:valAx>
        <c:axId val="1954345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2803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1520650</c:v>
                </c:pt>
              </c:numCache>
            </c:numRef>
          </c:val>
          <c:smooth val="0"/>
        </c:ser>
        <c:marker val="1"/>
        <c:axId val="5348587"/>
        <c:axId val="48137284"/>
      </c:lineChart>
      <c:catAx>
        <c:axId val="53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37284"/>
        <c:crosses val="autoZero"/>
        <c:auto val="1"/>
        <c:lblOffset val="100"/>
        <c:tickLblSkip val="1"/>
        <c:noMultiLvlLbl val="0"/>
      </c:catAx>
      <c:valAx>
        <c:axId val="481372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85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30582373"/>
        <c:axId val="6805902"/>
      </c:lineChart>
      <c:catAx>
        <c:axId val="3058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05902"/>
        <c:crosses val="autoZero"/>
        <c:auto val="1"/>
        <c:lblOffset val="100"/>
        <c:tickLblSkip val="1"/>
        <c:noMultiLvlLbl val="0"/>
      </c:catAx>
      <c:valAx>
        <c:axId val="680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23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10554798</c:v>
                </c:pt>
              </c:numCache>
            </c:numRef>
          </c:val>
        </c:ser>
        <c:axId val="61253119"/>
        <c:axId val="14407160"/>
      </c:bar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407160"/>
        <c:crosses val="autoZero"/>
        <c:auto val="1"/>
        <c:lblOffset val="100"/>
        <c:tickLblSkip val="1"/>
        <c:noMultiLvlLbl val="0"/>
      </c:catAx>
      <c:valAx>
        <c:axId val="1440716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125311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472984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2555577"/>
        <c:axId val="26129282"/>
      </c:lineChart>
      <c:catAx>
        <c:axId val="6255557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29282"/>
        <c:crosses val="autoZero"/>
        <c:auto val="1"/>
        <c:lblOffset val="100"/>
        <c:tickLblSkip val="1"/>
        <c:noMultiLvlLbl val="0"/>
      </c:catAx>
      <c:valAx>
        <c:axId val="2612928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5557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195218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3836947"/>
        <c:axId val="36097068"/>
      </c:lineChart>
      <c:catAx>
        <c:axId val="338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97068"/>
        <c:crosses val="autoZero"/>
        <c:auto val="1"/>
        <c:lblOffset val="100"/>
        <c:tickLblSkip val="1"/>
        <c:noMultiLvlLbl val="0"/>
      </c:catAx>
      <c:valAx>
        <c:axId val="360970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369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94187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6438157"/>
        <c:axId val="38181366"/>
      </c:lineChart>
      <c:catAx>
        <c:axId val="564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181366"/>
        <c:crosses val="autoZero"/>
        <c:auto val="1"/>
        <c:lblOffset val="100"/>
        <c:tickLblSkip val="1"/>
        <c:noMultiLvlLbl val="0"/>
      </c:catAx>
      <c:valAx>
        <c:axId val="381813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4381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hidden="1" customWidth="1"/>
    <col min="7" max="7" width="16.421875" style="71" hidden="1" customWidth="1"/>
    <col min="8" max="9" width="9.57421875" style="71" hidden="1" customWidth="1"/>
    <col min="10" max="10" width="17.421875" style="71" customWidth="1"/>
    <col min="11" max="11" width="16.7109375" style="7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9" t="s">
        <v>114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ht="19.5" thickBot="1" thickTop="1">
      <c r="A6" s="74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75" t="s">
        <v>1</v>
      </c>
      <c r="B7" s="152">
        <v>2011</v>
      </c>
      <c r="C7" s="155">
        <v>2012</v>
      </c>
      <c r="D7" s="154" t="s">
        <v>162</v>
      </c>
      <c r="E7" s="153" t="s">
        <v>163</v>
      </c>
      <c r="F7" s="152">
        <v>2010</v>
      </c>
      <c r="G7" s="155">
        <v>2011</v>
      </c>
      <c r="H7" s="154" t="s">
        <v>137</v>
      </c>
      <c r="I7" s="153" t="s">
        <v>136</v>
      </c>
      <c r="J7" s="152" t="s">
        <v>133</v>
      </c>
      <c r="K7" s="155" t="s">
        <v>173</v>
      </c>
      <c r="L7" s="151" t="s">
        <v>174</v>
      </c>
      <c r="M7" s="153" t="s">
        <v>175</v>
      </c>
    </row>
    <row r="8" spans="1:13" ht="17.25" thickTop="1">
      <c r="A8" s="163" t="s">
        <v>2</v>
      </c>
      <c r="B8" s="150">
        <v>1392157.21521</v>
      </c>
      <c r="C8" s="150">
        <v>1520650.20767</v>
      </c>
      <c r="D8" s="149">
        <f aca="true" t="shared" si="0" ref="D8:D43">(C8-B8)/B8*100</f>
        <v>9.229775994848206</v>
      </c>
      <c r="E8" s="149">
        <f aca="true" t="shared" si="1" ref="E8:E43">C8/C$45*100</f>
        <v>14.407194137655058</v>
      </c>
      <c r="F8" s="150">
        <v>15022048.62529</v>
      </c>
      <c r="G8" s="150">
        <v>17887223.66878</v>
      </c>
      <c r="H8" s="149">
        <f aca="true" t="shared" si="2" ref="H8:H45">(G8-F8)/F8*100</f>
        <v>19.07313120173505</v>
      </c>
      <c r="I8" s="149">
        <f aca="true" t="shared" si="3" ref="I8:I45">G8/G$45*100</f>
        <v>13.29200103913131</v>
      </c>
      <c r="J8" s="150">
        <v>15332938</v>
      </c>
      <c r="K8" s="150">
        <v>17964766.41477</v>
      </c>
      <c r="L8" s="149">
        <f aca="true" t="shared" si="4" ref="L8:L38">(K8-J8)/J8*100</f>
        <v>17.164540903837214</v>
      </c>
      <c r="M8" s="149">
        <f aca="true" t="shared" si="5" ref="M8:M45">K8/K$45*100</f>
        <v>13.213470635981494</v>
      </c>
    </row>
    <row r="9" spans="1:13" ht="15.75">
      <c r="A9" s="162" t="s">
        <v>75</v>
      </c>
      <c r="B9" s="148">
        <v>1024849.56573</v>
      </c>
      <c r="C9" s="148">
        <v>1104030.69104</v>
      </c>
      <c r="D9" s="147">
        <f t="shared" si="0"/>
        <v>7.726121760475083</v>
      </c>
      <c r="E9" s="147">
        <f t="shared" si="1"/>
        <v>10.459989035949645</v>
      </c>
      <c r="F9" s="148">
        <v>11132856.6425</v>
      </c>
      <c r="G9" s="148">
        <v>13073096.5736</v>
      </c>
      <c r="H9" s="147">
        <f t="shared" si="2"/>
        <v>17.42805097923455</v>
      </c>
      <c r="I9" s="147">
        <f t="shared" si="3"/>
        <v>9.714621813794707</v>
      </c>
      <c r="J9" s="148">
        <v>11357464</v>
      </c>
      <c r="K9" s="148">
        <v>13126049.94899</v>
      </c>
      <c r="L9" s="147">
        <f t="shared" si="4"/>
        <v>15.572014571122573</v>
      </c>
      <c r="M9" s="147">
        <f t="shared" si="5"/>
        <v>9.654490994372681</v>
      </c>
    </row>
    <row r="10" spans="1:13" ht="14.25">
      <c r="A10" s="161" t="s">
        <v>146</v>
      </c>
      <c r="B10" s="146">
        <v>387943.70572</v>
      </c>
      <c r="C10" s="146">
        <v>472983.66938</v>
      </c>
      <c r="D10" s="137">
        <f t="shared" si="0"/>
        <v>21.920696844963867</v>
      </c>
      <c r="E10" s="137">
        <f t="shared" si="1"/>
        <v>4.481219621926962</v>
      </c>
      <c r="F10" s="146">
        <v>4102387.15087</v>
      </c>
      <c r="G10" s="146">
        <v>5459028.22749</v>
      </c>
      <c r="H10" s="137">
        <f t="shared" si="2"/>
        <v>33.069552597742884</v>
      </c>
      <c r="I10" s="137">
        <f t="shared" si="3"/>
        <v>4.056605441742839</v>
      </c>
      <c r="J10" s="146">
        <v>4215566</v>
      </c>
      <c r="K10" s="146">
        <v>5523592.05118</v>
      </c>
      <c r="L10" s="137">
        <f t="shared" si="4"/>
        <v>31.02847995215827</v>
      </c>
      <c r="M10" s="137">
        <f t="shared" si="5"/>
        <v>4.06272030976152</v>
      </c>
    </row>
    <row r="11" spans="1:13" ht="14.25">
      <c r="A11" s="161" t="s">
        <v>4</v>
      </c>
      <c r="B11" s="146">
        <v>248442.98149</v>
      </c>
      <c r="C11" s="146">
        <v>195217.64898</v>
      </c>
      <c r="D11" s="137">
        <f t="shared" si="0"/>
        <v>-21.423560525151064</v>
      </c>
      <c r="E11" s="137">
        <f t="shared" si="1"/>
        <v>1.849563136719615</v>
      </c>
      <c r="F11" s="146">
        <v>2178871.97825</v>
      </c>
      <c r="G11" s="146">
        <v>2339307.86835</v>
      </c>
      <c r="H11" s="137">
        <f t="shared" si="2"/>
        <v>7.3632545510478735</v>
      </c>
      <c r="I11" s="137">
        <f t="shared" si="3"/>
        <v>1.7383403479896795</v>
      </c>
      <c r="J11" s="146">
        <v>2261034</v>
      </c>
      <c r="K11" s="146">
        <v>2284782.60146</v>
      </c>
      <c r="L11" s="137">
        <f t="shared" si="4"/>
        <v>1.0503425185114437</v>
      </c>
      <c r="M11" s="137">
        <f t="shared" si="5"/>
        <v>1.6805065602841367</v>
      </c>
    </row>
    <row r="12" spans="1:13" ht="14.25">
      <c r="A12" s="161" t="s">
        <v>5</v>
      </c>
      <c r="B12" s="146">
        <v>86819.77666</v>
      </c>
      <c r="C12" s="146">
        <v>94186.63919</v>
      </c>
      <c r="D12" s="137">
        <f t="shared" si="0"/>
        <v>8.485235522834618</v>
      </c>
      <c r="E12" s="137">
        <f t="shared" si="1"/>
        <v>0.8923585379064892</v>
      </c>
      <c r="F12" s="146">
        <v>1118877.43791</v>
      </c>
      <c r="G12" s="146">
        <v>1204755.16459</v>
      </c>
      <c r="H12" s="137">
        <f t="shared" si="2"/>
        <v>7.67534707290323</v>
      </c>
      <c r="I12" s="137">
        <f t="shared" si="3"/>
        <v>0.8952539083848389</v>
      </c>
      <c r="J12" s="146">
        <v>1132487</v>
      </c>
      <c r="K12" s="146">
        <v>1206430.4905700001</v>
      </c>
      <c r="L12" s="137">
        <f t="shared" si="4"/>
        <v>6.529301490436547</v>
      </c>
      <c r="M12" s="137">
        <f t="shared" si="5"/>
        <v>0.8873554764615923</v>
      </c>
    </row>
    <row r="13" spans="1:13" ht="14.25">
      <c r="A13" s="161" t="s">
        <v>6</v>
      </c>
      <c r="B13" s="146">
        <v>98866.03952</v>
      </c>
      <c r="C13" s="146">
        <v>107579.40477</v>
      </c>
      <c r="D13" s="137">
        <f t="shared" si="0"/>
        <v>8.81330464161794</v>
      </c>
      <c r="E13" s="137">
        <f t="shared" si="1"/>
        <v>1.0192464788530222</v>
      </c>
      <c r="F13" s="146">
        <v>1241351.51693</v>
      </c>
      <c r="G13" s="146">
        <v>1372594.69668</v>
      </c>
      <c r="H13" s="137">
        <f t="shared" si="2"/>
        <v>10.572603969146392</v>
      </c>
      <c r="I13" s="137">
        <f t="shared" si="3"/>
        <v>1.0199755128248507</v>
      </c>
      <c r="J13" s="146">
        <v>1265243</v>
      </c>
      <c r="K13" s="146">
        <v>1380224.81079</v>
      </c>
      <c r="L13" s="137">
        <f t="shared" si="4"/>
        <v>9.08772550332229</v>
      </c>
      <c r="M13" s="137">
        <f t="shared" si="5"/>
        <v>1.0151849229407457</v>
      </c>
    </row>
    <row r="14" spans="1:13" ht="14.25">
      <c r="A14" s="161" t="s">
        <v>7</v>
      </c>
      <c r="B14" s="146">
        <v>115355.88313</v>
      </c>
      <c r="C14" s="146">
        <v>121013.12877</v>
      </c>
      <c r="D14" s="137">
        <f t="shared" si="0"/>
        <v>4.904167422154426</v>
      </c>
      <c r="E14" s="137">
        <f t="shared" si="1"/>
        <v>1.1465224747944092</v>
      </c>
      <c r="F14" s="146">
        <v>1547328.44186</v>
      </c>
      <c r="G14" s="146">
        <v>1762755.12076</v>
      </c>
      <c r="H14" s="137">
        <f t="shared" si="2"/>
        <v>13.922492023803418</v>
      </c>
      <c r="I14" s="137">
        <f t="shared" si="3"/>
        <v>1.3099038358742705</v>
      </c>
      <c r="J14" s="146">
        <v>1570768</v>
      </c>
      <c r="K14" s="146">
        <v>1771620.4586900002</v>
      </c>
      <c r="L14" s="137">
        <f t="shared" si="4"/>
        <v>12.786895244237229</v>
      </c>
      <c r="M14" s="137">
        <f t="shared" si="5"/>
        <v>1.3030648085553795</v>
      </c>
    </row>
    <row r="15" spans="1:13" ht="14.25">
      <c r="A15" s="161" t="s">
        <v>8</v>
      </c>
      <c r="B15" s="146">
        <v>12383.1366</v>
      </c>
      <c r="C15" s="146">
        <v>14972.91878</v>
      </c>
      <c r="D15" s="137">
        <f t="shared" si="0"/>
        <v>20.913781892707217</v>
      </c>
      <c r="E15" s="137">
        <f t="shared" si="1"/>
        <v>0.14185888811427091</v>
      </c>
      <c r="F15" s="146">
        <v>189248.82161</v>
      </c>
      <c r="G15" s="146">
        <v>181211.88566</v>
      </c>
      <c r="H15" s="137">
        <f t="shared" si="2"/>
        <v>-4.246756139154389</v>
      </c>
      <c r="I15" s="137">
        <f t="shared" si="3"/>
        <v>0.13465860421367157</v>
      </c>
      <c r="J15" s="146">
        <v>181733</v>
      </c>
      <c r="K15" s="146">
        <v>182655.72381999998</v>
      </c>
      <c r="L15" s="137">
        <f t="shared" si="4"/>
        <v>0.5077359753044217</v>
      </c>
      <c r="M15" s="137">
        <f t="shared" si="5"/>
        <v>0.1343471987036362</v>
      </c>
    </row>
    <row r="16" spans="1:13" ht="14.25">
      <c r="A16" s="161" t="s">
        <v>145</v>
      </c>
      <c r="B16" s="146">
        <v>69776.43627</v>
      </c>
      <c r="C16" s="146">
        <v>93304.66908</v>
      </c>
      <c r="D16" s="137">
        <f t="shared" si="0"/>
        <v>33.719453253470085</v>
      </c>
      <c r="E16" s="137">
        <f t="shared" si="1"/>
        <v>0.8840024317261935</v>
      </c>
      <c r="F16" s="146">
        <v>698601.92112</v>
      </c>
      <c r="G16" s="146">
        <v>677121.16285</v>
      </c>
      <c r="H16" s="137">
        <f t="shared" si="2"/>
        <v>-3.0748209560549156</v>
      </c>
      <c r="I16" s="137">
        <f t="shared" si="3"/>
        <v>0.5031689303426633</v>
      </c>
      <c r="J16" s="146">
        <v>673837</v>
      </c>
      <c r="K16" s="146">
        <v>701126.5131900001</v>
      </c>
      <c r="L16" s="137">
        <f t="shared" si="4"/>
        <v>4.0498686165942335</v>
      </c>
      <c r="M16" s="137">
        <f t="shared" si="5"/>
        <v>0.515693573757094</v>
      </c>
    </row>
    <row r="17" spans="1:13" ht="14.25">
      <c r="A17" s="161" t="s">
        <v>149</v>
      </c>
      <c r="B17" s="146">
        <v>5261.60634</v>
      </c>
      <c r="C17" s="146">
        <v>4772.61209</v>
      </c>
      <c r="D17" s="137">
        <f t="shared" si="0"/>
        <v>-9.293630469511724</v>
      </c>
      <c r="E17" s="137">
        <f t="shared" si="1"/>
        <v>0.0452174659086828</v>
      </c>
      <c r="F17" s="146">
        <v>56189.37395</v>
      </c>
      <c r="G17" s="146">
        <v>76322.44722</v>
      </c>
      <c r="H17" s="137">
        <f t="shared" si="2"/>
        <v>35.83074851112485</v>
      </c>
      <c r="I17" s="137">
        <f t="shared" si="3"/>
        <v>0.056715232421895315</v>
      </c>
      <c r="J17" s="146">
        <v>56800</v>
      </c>
      <c r="K17" s="146">
        <v>75617.29929</v>
      </c>
      <c r="L17" s="137">
        <f t="shared" si="4"/>
        <v>33.12904804577464</v>
      </c>
      <c r="M17" s="137">
        <f t="shared" si="5"/>
        <v>0.05561814390857647</v>
      </c>
    </row>
    <row r="18" spans="1:13" ht="15.75">
      <c r="A18" s="162" t="s">
        <v>76</v>
      </c>
      <c r="B18" s="148">
        <v>115267.47916</v>
      </c>
      <c r="C18" s="148">
        <v>148103.37313</v>
      </c>
      <c r="D18" s="147">
        <f t="shared" si="0"/>
        <v>28.486693913398835</v>
      </c>
      <c r="E18" s="147">
        <f t="shared" si="1"/>
        <v>1.4031853205707954</v>
      </c>
      <c r="F18" s="148">
        <v>962206.38449</v>
      </c>
      <c r="G18" s="148">
        <v>1421426.36516</v>
      </c>
      <c r="H18" s="147">
        <f t="shared" si="2"/>
        <v>47.72572579773531</v>
      </c>
      <c r="I18" s="147">
        <f t="shared" si="3"/>
        <v>1.0562623396794593</v>
      </c>
      <c r="J18" s="148">
        <v>1000722</v>
      </c>
      <c r="K18" s="148">
        <v>1440003.63795</v>
      </c>
      <c r="L18" s="147">
        <f t="shared" si="4"/>
        <v>43.89647054326775</v>
      </c>
      <c r="M18" s="147">
        <f t="shared" si="5"/>
        <v>1.0591535312207094</v>
      </c>
    </row>
    <row r="19" spans="1:13" ht="14.25">
      <c r="A19" s="161" t="s">
        <v>110</v>
      </c>
      <c r="B19" s="146">
        <v>115267.47916</v>
      </c>
      <c r="C19" s="146">
        <v>148103.37313</v>
      </c>
      <c r="D19" s="137">
        <f t="shared" si="0"/>
        <v>28.486693913398835</v>
      </c>
      <c r="E19" s="137">
        <f t="shared" si="1"/>
        <v>1.4031853205707954</v>
      </c>
      <c r="F19" s="146">
        <v>962206.38449</v>
      </c>
      <c r="G19" s="146">
        <v>1421426.36516</v>
      </c>
      <c r="H19" s="137">
        <f t="shared" si="2"/>
        <v>47.72572579773531</v>
      </c>
      <c r="I19" s="137">
        <f t="shared" si="3"/>
        <v>1.0562623396794593</v>
      </c>
      <c r="J19" s="146">
        <v>1000722</v>
      </c>
      <c r="K19" s="146">
        <v>1440003.63795</v>
      </c>
      <c r="L19" s="137">
        <f t="shared" si="4"/>
        <v>43.89647054326775</v>
      </c>
      <c r="M19" s="137">
        <f t="shared" si="5"/>
        <v>1.0591535312207094</v>
      </c>
    </row>
    <row r="20" spans="1:13" ht="15.75">
      <c r="A20" s="162" t="s">
        <v>77</v>
      </c>
      <c r="B20" s="148">
        <v>252040.17032</v>
      </c>
      <c r="C20" s="148">
        <v>268516.1435</v>
      </c>
      <c r="D20" s="147">
        <f t="shared" si="0"/>
        <v>6.53704255122565</v>
      </c>
      <c r="E20" s="147">
        <f t="shared" si="1"/>
        <v>2.544019781134618</v>
      </c>
      <c r="F20" s="148">
        <v>2926985.5983</v>
      </c>
      <c r="G20" s="148">
        <v>3392700.73002</v>
      </c>
      <c r="H20" s="147">
        <f t="shared" si="2"/>
        <v>15.911083812318322</v>
      </c>
      <c r="I20" s="147">
        <f t="shared" si="3"/>
        <v>2.5211168856571446</v>
      </c>
      <c r="J20" s="148">
        <v>2974752</v>
      </c>
      <c r="K20" s="148">
        <v>3398712.82983</v>
      </c>
      <c r="L20" s="147">
        <f t="shared" si="4"/>
        <v>14.251972259536263</v>
      </c>
      <c r="M20" s="147">
        <f t="shared" si="5"/>
        <v>2.499826111859147</v>
      </c>
    </row>
    <row r="21" spans="1:13" ht="14.25">
      <c r="A21" s="161" t="s">
        <v>9</v>
      </c>
      <c r="B21" s="146">
        <v>252040.17032</v>
      </c>
      <c r="C21" s="146">
        <v>268516.1435</v>
      </c>
      <c r="D21" s="137">
        <f t="shared" si="0"/>
        <v>6.53704255122565</v>
      </c>
      <c r="E21" s="137">
        <f t="shared" si="1"/>
        <v>2.544019781134618</v>
      </c>
      <c r="F21" s="146">
        <v>2926985.5983</v>
      </c>
      <c r="G21" s="146">
        <v>3392700.73002</v>
      </c>
      <c r="H21" s="137">
        <f t="shared" si="2"/>
        <v>15.911083812318322</v>
      </c>
      <c r="I21" s="137">
        <f t="shared" si="3"/>
        <v>2.5211168856571446</v>
      </c>
      <c r="J21" s="146">
        <v>2974752</v>
      </c>
      <c r="K21" s="146">
        <v>3398712.82983</v>
      </c>
      <c r="L21" s="137">
        <f t="shared" si="4"/>
        <v>14.251972259536263</v>
      </c>
      <c r="M21" s="137">
        <f t="shared" si="5"/>
        <v>2.499826111859147</v>
      </c>
    </row>
    <row r="22" spans="1:13" ht="16.5">
      <c r="A22" s="160" t="s">
        <v>10</v>
      </c>
      <c r="B22" s="150">
        <v>7926455.52988</v>
      </c>
      <c r="C22" s="150">
        <v>8757167.56078</v>
      </c>
      <c r="D22" s="149">
        <f t="shared" si="0"/>
        <v>10.480245902705215</v>
      </c>
      <c r="E22" s="149">
        <f t="shared" si="1"/>
        <v>82.96859626741477</v>
      </c>
      <c r="F22" s="150">
        <v>93456511.22233</v>
      </c>
      <c r="G22" s="150">
        <v>111537869.74764</v>
      </c>
      <c r="H22" s="149">
        <f t="shared" si="2"/>
        <v>19.34735021543339</v>
      </c>
      <c r="I22" s="149">
        <f t="shared" si="3"/>
        <v>82.8838230035529</v>
      </c>
      <c r="J22" s="150">
        <v>95119919</v>
      </c>
      <c r="K22" s="150">
        <v>112165254.58532</v>
      </c>
      <c r="L22" s="149">
        <f t="shared" si="4"/>
        <v>17.91983820478232</v>
      </c>
      <c r="M22" s="149">
        <f t="shared" si="5"/>
        <v>82.49994815529526</v>
      </c>
    </row>
    <row r="23" spans="1:13" ht="15.75">
      <c r="A23" s="162" t="s">
        <v>78</v>
      </c>
      <c r="B23" s="148">
        <v>797508.85977</v>
      </c>
      <c r="C23" s="148">
        <v>813719.97263</v>
      </c>
      <c r="D23" s="147">
        <f t="shared" si="0"/>
        <v>2.0327188421048072</v>
      </c>
      <c r="E23" s="147">
        <f t="shared" si="1"/>
        <v>7.709479510959234</v>
      </c>
      <c r="F23" s="148">
        <v>9135608.48051</v>
      </c>
      <c r="G23" s="148">
        <v>11023598.93376</v>
      </c>
      <c r="H23" s="147">
        <f t="shared" si="2"/>
        <v>20.666280273261034</v>
      </c>
      <c r="I23" s="147">
        <f t="shared" si="3"/>
        <v>8.191639529741428</v>
      </c>
      <c r="J23" s="148">
        <v>9260120</v>
      </c>
      <c r="K23" s="148">
        <v>11023312.027179997</v>
      </c>
      <c r="L23" s="147">
        <f t="shared" si="4"/>
        <v>19.040703869712246</v>
      </c>
      <c r="M23" s="147">
        <f t="shared" si="5"/>
        <v>8.107882196712065</v>
      </c>
    </row>
    <row r="24" spans="1:13" ht="14.25">
      <c r="A24" s="161" t="s">
        <v>11</v>
      </c>
      <c r="B24" s="146">
        <v>606911.11212</v>
      </c>
      <c r="C24" s="146">
        <v>589492.97802</v>
      </c>
      <c r="D24" s="137">
        <f t="shared" si="0"/>
        <v>-2.86996460472715</v>
      </c>
      <c r="E24" s="137">
        <f t="shared" si="1"/>
        <v>5.5850712637798425</v>
      </c>
      <c r="F24" s="146">
        <v>6522736.8939</v>
      </c>
      <c r="G24" s="146">
        <v>7953650.91287</v>
      </c>
      <c r="H24" s="137">
        <f t="shared" si="2"/>
        <v>21.937325424058997</v>
      </c>
      <c r="I24" s="137">
        <f t="shared" si="3"/>
        <v>5.910360274818792</v>
      </c>
      <c r="J24" s="146">
        <v>6658493</v>
      </c>
      <c r="K24" s="146">
        <v>7920895.53228</v>
      </c>
      <c r="L24" s="137">
        <f t="shared" si="4"/>
        <v>18.959283013138258</v>
      </c>
      <c r="M24" s="137">
        <f t="shared" si="5"/>
        <v>5.825988388048783</v>
      </c>
    </row>
    <row r="25" spans="1:13" ht="14.25">
      <c r="A25" s="161" t="s">
        <v>12</v>
      </c>
      <c r="B25" s="146">
        <v>89242.39372</v>
      </c>
      <c r="C25" s="146">
        <v>90185.56392</v>
      </c>
      <c r="D25" s="137">
        <f t="shared" si="0"/>
        <v>1.0568634039100582</v>
      </c>
      <c r="E25" s="137">
        <f t="shared" si="1"/>
        <v>0.8544508929507267</v>
      </c>
      <c r="F25" s="146">
        <v>1327832.28482</v>
      </c>
      <c r="G25" s="146">
        <v>1440410.65484</v>
      </c>
      <c r="H25" s="137">
        <f t="shared" si="2"/>
        <v>8.478357644034922</v>
      </c>
      <c r="I25" s="137">
        <f t="shared" si="3"/>
        <v>1.070369570786216</v>
      </c>
      <c r="J25" s="146">
        <v>1288170</v>
      </c>
      <c r="K25" s="146">
        <v>1443277.76895</v>
      </c>
      <c r="L25" s="137">
        <f t="shared" si="4"/>
        <v>12.040939390763636</v>
      </c>
      <c r="M25" s="137">
        <f t="shared" si="5"/>
        <v>1.0615617247272662</v>
      </c>
    </row>
    <row r="26" spans="1:13" ht="14.25">
      <c r="A26" s="161" t="s">
        <v>13</v>
      </c>
      <c r="B26" s="146">
        <v>101355.35393</v>
      </c>
      <c r="C26" s="146">
        <v>134041.43069</v>
      </c>
      <c r="D26" s="137">
        <f t="shared" si="0"/>
        <v>32.24898882260754</v>
      </c>
      <c r="E26" s="137">
        <f t="shared" si="1"/>
        <v>1.2699573542286662</v>
      </c>
      <c r="F26" s="146">
        <v>1285039.30179</v>
      </c>
      <c r="G26" s="146">
        <v>1629537.36605</v>
      </c>
      <c r="H26" s="137">
        <f t="shared" si="2"/>
        <v>26.808367944865996</v>
      </c>
      <c r="I26" s="137">
        <f t="shared" si="3"/>
        <v>1.2109096841364209</v>
      </c>
      <c r="J26" s="146">
        <v>1313458</v>
      </c>
      <c r="K26" s="146">
        <v>1659138.72595</v>
      </c>
      <c r="L26" s="137">
        <f t="shared" si="4"/>
        <v>26.31836921698297</v>
      </c>
      <c r="M26" s="137">
        <f t="shared" si="5"/>
        <v>1.2203320839360188</v>
      </c>
    </row>
    <row r="27" spans="1:13" ht="15.75">
      <c r="A27" s="162" t="s">
        <v>79</v>
      </c>
      <c r="B27" s="148">
        <v>1180677.83781</v>
      </c>
      <c r="C27" s="148">
        <v>1309978.6417</v>
      </c>
      <c r="D27" s="147">
        <f t="shared" si="0"/>
        <v>10.951404333110535</v>
      </c>
      <c r="E27" s="147">
        <f t="shared" si="1"/>
        <v>12.411214960521203</v>
      </c>
      <c r="F27" s="148">
        <v>12678891.66768</v>
      </c>
      <c r="G27" s="148">
        <v>16347327.59986</v>
      </c>
      <c r="H27" s="147">
        <f t="shared" si="2"/>
        <v>28.93341175499809</v>
      </c>
      <c r="I27" s="147">
        <f t="shared" si="3"/>
        <v>12.147703828605353</v>
      </c>
      <c r="J27" s="148">
        <v>13173616</v>
      </c>
      <c r="K27" s="148">
        <v>16574728.093760002</v>
      </c>
      <c r="L27" s="147">
        <f t="shared" si="4"/>
        <v>25.81760462548781</v>
      </c>
      <c r="M27" s="147">
        <f t="shared" si="5"/>
        <v>12.191067665996105</v>
      </c>
    </row>
    <row r="28" spans="1:13" ht="15">
      <c r="A28" s="161" t="s">
        <v>14</v>
      </c>
      <c r="B28" s="146">
        <v>1180677.83781</v>
      </c>
      <c r="C28" s="146">
        <v>1309978.6417</v>
      </c>
      <c r="D28" s="137">
        <f t="shared" si="0"/>
        <v>10.951404333110535</v>
      </c>
      <c r="E28" s="137">
        <f t="shared" si="1"/>
        <v>12.411214960521203</v>
      </c>
      <c r="F28" s="146">
        <v>12678891.66768</v>
      </c>
      <c r="G28" s="145">
        <v>16347327.59986</v>
      </c>
      <c r="H28" s="137">
        <f t="shared" si="2"/>
        <v>28.93341175499809</v>
      </c>
      <c r="I28" s="137">
        <f t="shared" si="3"/>
        <v>12.147703828605353</v>
      </c>
      <c r="J28" s="146">
        <v>13173616</v>
      </c>
      <c r="K28" s="146">
        <v>16574728.093760002</v>
      </c>
      <c r="L28" s="137">
        <f t="shared" si="4"/>
        <v>25.81760462548781</v>
      </c>
      <c r="M28" s="137">
        <f t="shared" si="5"/>
        <v>12.191067665996105</v>
      </c>
    </row>
    <row r="29" spans="1:13" ht="15.75">
      <c r="A29" s="162" t="s">
        <v>80</v>
      </c>
      <c r="B29" s="148">
        <v>5948268.8323</v>
      </c>
      <c r="C29" s="148">
        <v>6633468.94645</v>
      </c>
      <c r="D29" s="147">
        <f t="shared" si="0"/>
        <v>11.519319880588776</v>
      </c>
      <c r="E29" s="147">
        <f t="shared" si="1"/>
        <v>62.847901795934334</v>
      </c>
      <c r="F29" s="148">
        <v>71642011.07414</v>
      </c>
      <c r="G29" s="148">
        <v>84166943.21402</v>
      </c>
      <c r="H29" s="147">
        <f t="shared" si="2"/>
        <v>17.482664085069242</v>
      </c>
      <c r="I29" s="147">
        <f t="shared" si="3"/>
        <v>62.54447964520612</v>
      </c>
      <c r="J29" s="148">
        <v>72686179</v>
      </c>
      <c r="K29" s="148">
        <v>84567215.46637999</v>
      </c>
      <c r="L29" s="147">
        <f t="shared" si="4"/>
        <v>16.34566107317319</v>
      </c>
      <c r="M29" s="147">
        <f t="shared" si="5"/>
        <v>62.20099902957954</v>
      </c>
    </row>
    <row r="30" spans="1:13" ht="14.25">
      <c r="A30" s="161" t="s">
        <v>15</v>
      </c>
      <c r="B30" s="146">
        <v>1297740.76762</v>
      </c>
      <c r="C30" s="146">
        <v>1242825.33003</v>
      </c>
      <c r="D30" s="137">
        <f t="shared" si="0"/>
        <v>-4.231618437225525</v>
      </c>
      <c r="E30" s="137">
        <f t="shared" si="1"/>
        <v>11.774980017510494</v>
      </c>
      <c r="F30" s="146">
        <v>14622590.63005</v>
      </c>
      <c r="G30" s="146">
        <v>16186506.48726</v>
      </c>
      <c r="H30" s="137">
        <f t="shared" si="2"/>
        <v>10.695203721261896</v>
      </c>
      <c r="I30" s="137">
        <f t="shared" si="3"/>
        <v>12.02819761370156</v>
      </c>
      <c r="J30" s="146">
        <v>14844153</v>
      </c>
      <c r="K30" s="146">
        <v>16180233.490179999</v>
      </c>
      <c r="L30" s="137">
        <f t="shared" si="4"/>
        <v>9.000718937483324</v>
      </c>
      <c r="M30" s="137">
        <f t="shared" si="5"/>
        <v>11.900908432076319</v>
      </c>
    </row>
    <row r="31" spans="1:13" ht="14.25">
      <c r="A31" s="161" t="s">
        <v>121</v>
      </c>
      <c r="B31" s="146">
        <v>1488675.77535</v>
      </c>
      <c r="C31" s="146">
        <v>1609927.3411</v>
      </c>
      <c r="D31" s="137">
        <f t="shared" si="0"/>
        <v>8.144927710769851</v>
      </c>
      <c r="E31" s="137">
        <f t="shared" si="1"/>
        <v>15.253038229144162</v>
      </c>
      <c r="F31" s="146">
        <v>17375503.94139</v>
      </c>
      <c r="G31" s="146">
        <v>20400776.10686</v>
      </c>
      <c r="H31" s="137">
        <f t="shared" si="2"/>
        <v>17.411133373021386</v>
      </c>
      <c r="I31" s="137">
        <f t="shared" si="3"/>
        <v>15.159822576868539</v>
      </c>
      <c r="J31" s="146">
        <v>17509165</v>
      </c>
      <c r="K31" s="146">
        <v>20262961.078270003</v>
      </c>
      <c r="L31" s="137">
        <f t="shared" si="4"/>
        <v>15.727740747602773</v>
      </c>
      <c r="M31" s="137">
        <f t="shared" si="5"/>
        <v>14.903842055281432</v>
      </c>
    </row>
    <row r="32" spans="1:13" ht="14.25">
      <c r="A32" s="161" t="s">
        <v>122</v>
      </c>
      <c r="B32" s="146">
        <v>70099.57727</v>
      </c>
      <c r="C32" s="146">
        <v>36044.45073</v>
      </c>
      <c r="D32" s="137">
        <f t="shared" si="0"/>
        <v>-48.581072620211536</v>
      </c>
      <c r="E32" s="137">
        <f t="shared" si="1"/>
        <v>0.34149825951619966</v>
      </c>
      <c r="F32" s="146">
        <v>1138620.22852</v>
      </c>
      <c r="G32" s="146">
        <v>1331025.43893</v>
      </c>
      <c r="H32" s="137">
        <f t="shared" si="2"/>
        <v>16.898102246092357</v>
      </c>
      <c r="I32" s="137">
        <f t="shared" si="3"/>
        <v>0.9890853854668914</v>
      </c>
      <c r="J32" s="146">
        <v>981048</v>
      </c>
      <c r="K32" s="146">
        <v>1282861.4716199997</v>
      </c>
      <c r="L32" s="137">
        <f t="shared" si="4"/>
        <v>30.764393956258996</v>
      </c>
      <c r="M32" s="137">
        <f t="shared" si="5"/>
        <v>0.9435721007397186</v>
      </c>
    </row>
    <row r="33" spans="1:13" ht="14.25">
      <c r="A33" s="161" t="s">
        <v>143</v>
      </c>
      <c r="B33" s="146">
        <v>696254.44681</v>
      </c>
      <c r="C33" s="146">
        <v>825385.87651</v>
      </c>
      <c r="D33" s="137">
        <f t="shared" si="0"/>
        <v>18.546585991893636</v>
      </c>
      <c r="E33" s="137">
        <f t="shared" si="1"/>
        <v>7.820006534953734</v>
      </c>
      <c r="F33" s="146">
        <v>9609384.14053</v>
      </c>
      <c r="G33" s="146">
        <v>10717535.85351</v>
      </c>
      <c r="H33" s="137">
        <f t="shared" si="2"/>
        <v>11.531974336483138</v>
      </c>
      <c r="I33" s="137">
        <f t="shared" si="3"/>
        <v>7.964203967014985</v>
      </c>
      <c r="J33" s="146">
        <v>9755874</v>
      </c>
      <c r="K33" s="146">
        <v>10802760.155569999</v>
      </c>
      <c r="L33" s="137">
        <f t="shared" si="4"/>
        <v>10.730828991538827</v>
      </c>
      <c r="M33" s="137">
        <f t="shared" si="5"/>
        <v>7.945661569293638</v>
      </c>
    </row>
    <row r="34" spans="1:13" ht="14.25">
      <c r="A34" s="161" t="s">
        <v>31</v>
      </c>
      <c r="B34" s="146">
        <v>390699.12615</v>
      </c>
      <c r="C34" s="146">
        <v>409500.78451</v>
      </c>
      <c r="D34" s="137">
        <f t="shared" si="0"/>
        <v>4.812311341792337</v>
      </c>
      <c r="E34" s="137">
        <f t="shared" si="1"/>
        <v>3.8797596397908363</v>
      </c>
      <c r="F34" s="146">
        <v>6331222.30717</v>
      </c>
      <c r="G34" s="146">
        <v>8399508.3655</v>
      </c>
      <c r="H34" s="137">
        <f t="shared" si="2"/>
        <v>32.6680371969833</v>
      </c>
      <c r="I34" s="137">
        <f t="shared" si="3"/>
        <v>6.24167707576013</v>
      </c>
      <c r="J34" s="146">
        <v>6529383</v>
      </c>
      <c r="K34" s="146">
        <v>8289560.352700001</v>
      </c>
      <c r="L34" s="137">
        <f t="shared" si="4"/>
        <v>26.957789927470948</v>
      </c>
      <c r="M34" s="137">
        <f t="shared" si="5"/>
        <v>6.097149262989746</v>
      </c>
    </row>
    <row r="35" spans="1:13" ht="14.25">
      <c r="A35" s="161" t="s">
        <v>16</v>
      </c>
      <c r="B35" s="146">
        <v>459526.61268</v>
      </c>
      <c r="C35" s="146">
        <v>483346.35538</v>
      </c>
      <c r="D35" s="137">
        <f t="shared" si="0"/>
        <v>5.183539329981597</v>
      </c>
      <c r="E35" s="137">
        <f t="shared" si="1"/>
        <v>4.579399484880666</v>
      </c>
      <c r="F35" s="146">
        <v>5798786.54253</v>
      </c>
      <c r="G35" s="146">
        <v>7009294.57774</v>
      </c>
      <c r="H35" s="137">
        <f t="shared" si="2"/>
        <v>20.875195635013956</v>
      </c>
      <c r="I35" s="137">
        <f t="shared" si="3"/>
        <v>5.208608811299783</v>
      </c>
      <c r="J35" s="146">
        <v>5926125</v>
      </c>
      <c r="K35" s="146">
        <v>6970807.51995</v>
      </c>
      <c r="L35" s="137">
        <f t="shared" si="4"/>
        <v>17.628425319243178</v>
      </c>
      <c r="M35" s="137">
        <f t="shared" si="5"/>
        <v>5.127178297080995</v>
      </c>
    </row>
    <row r="36" spans="1:13" ht="14.25">
      <c r="A36" s="161" t="s">
        <v>144</v>
      </c>
      <c r="B36" s="146">
        <v>973861.98198</v>
      </c>
      <c r="C36" s="146">
        <v>1256562.36697</v>
      </c>
      <c r="D36" s="137">
        <f t="shared" si="0"/>
        <v>29.0287936299998</v>
      </c>
      <c r="E36" s="137">
        <f t="shared" si="1"/>
        <v>11.905129710761756</v>
      </c>
      <c r="F36" s="146">
        <v>12291854.10012</v>
      </c>
      <c r="G36" s="146">
        <v>15353615.44768</v>
      </c>
      <c r="H36" s="137">
        <f t="shared" si="2"/>
        <v>24.908865030623076</v>
      </c>
      <c r="I36" s="137">
        <f t="shared" si="3"/>
        <v>11.409276043279021</v>
      </c>
      <c r="J36" s="146">
        <v>12622760</v>
      </c>
      <c r="K36" s="146">
        <v>15588174.69842</v>
      </c>
      <c r="L36" s="137">
        <f t="shared" si="4"/>
        <v>23.492601447068623</v>
      </c>
      <c r="M36" s="137">
        <f t="shared" si="5"/>
        <v>11.465436504466757</v>
      </c>
    </row>
    <row r="37" spans="1:13" ht="14.25">
      <c r="A37" s="159" t="s">
        <v>156</v>
      </c>
      <c r="B37" s="146">
        <v>225534.62996</v>
      </c>
      <c r="C37" s="146">
        <v>209211.09158</v>
      </c>
      <c r="D37" s="137">
        <f t="shared" si="0"/>
        <v>-7.237708188270275</v>
      </c>
      <c r="E37" s="137">
        <f t="shared" si="1"/>
        <v>1.982142110618709</v>
      </c>
      <c r="F37" s="146">
        <v>3212867.33132</v>
      </c>
      <c r="G37" s="146">
        <v>3220506.76019</v>
      </c>
      <c r="H37" s="137">
        <f t="shared" si="2"/>
        <v>0.2377760449530078</v>
      </c>
      <c r="I37" s="137">
        <f t="shared" si="3"/>
        <v>2.39315949728349</v>
      </c>
      <c r="J37" s="146">
        <v>3228638</v>
      </c>
      <c r="K37" s="146">
        <v>3206874.73527</v>
      </c>
      <c r="L37" s="137">
        <f t="shared" si="4"/>
        <v>-0.6740695218850777</v>
      </c>
      <c r="M37" s="137">
        <f t="shared" si="5"/>
        <v>2.3587250827220725</v>
      </c>
    </row>
    <row r="38" spans="1:13" ht="14.25">
      <c r="A38" s="161" t="s">
        <v>155</v>
      </c>
      <c r="B38" s="146">
        <v>86201.078</v>
      </c>
      <c r="C38" s="146">
        <v>278957.41731</v>
      </c>
      <c r="D38" s="137">
        <f t="shared" si="0"/>
        <v>223.61244636639</v>
      </c>
      <c r="E38" s="137">
        <f t="shared" si="1"/>
        <v>2.642944213634829</v>
      </c>
      <c r="F38" s="146">
        <v>1201249.92467</v>
      </c>
      <c r="G38" s="146">
        <v>1474587.45936</v>
      </c>
      <c r="H38" s="137">
        <f t="shared" si="2"/>
        <v>22.754426791334822</v>
      </c>
      <c r="I38" s="137">
        <f t="shared" si="3"/>
        <v>1.095766364028474</v>
      </c>
      <c r="J38" s="146">
        <v>1229309</v>
      </c>
      <c r="K38" s="146">
        <v>1652687.1359800003</v>
      </c>
      <c r="L38" s="137">
        <f t="shared" si="4"/>
        <v>34.44033485315736</v>
      </c>
      <c r="M38" s="137">
        <f t="shared" si="5"/>
        <v>1.2155868012723992</v>
      </c>
    </row>
    <row r="39" spans="1:13" ht="14.25">
      <c r="A39" s="161" t="s">
        <v>164</v>
      </c>
      <c r="B39" s="146">
        <v>15089.58797</v>
      </c>
      <c r="C39" s="146">
        <v>18050.93801</v>
      </c>
      <c r="D39" s="137">
        <f>(C39-B39)/B39*100</f>
        <v>19.62512194426738</v>
      </c>
      <c r="E39" s="137">
        <f t="shared" si="1"/>
        <v>0.17102116381868399</v>
      </c>
      <c r="F39" s="146"/>
      <c r="G39" s="146"/>
      <c r="H39" s="137"/>
      <c r="I39" s="137"/>
      <c r="J39" s="146">
        <v>15090</v>
      </c>
      <c r="K39" s="146">
        <v>18051</v>
      </c>
      <c r="L39" s="137">
        <f aca="true" t="shared" si="6" ref="L39:L45">(K39-J39)/J39*100</f>
        <v>19.62226640159046</v>
      </c>
      <c r="M39" s="137">
        <f>K39/K$45*100</f>
        <v>0.013276897285678158</v>
      </c>
    </row>
    <row r="40" spans="1:13" ht="14.25">
      <c r="A40" s="161" t="s">
        <v>165</v>
      </c>
      <c r="B40" s="146">
        <v>240075.68271</v>
      </c>
      <c r="C40" s="146">
        <v>257913.62414</v>
      </c>
      <c r="D40" s="137">
        <f>(C40-B40)/B40*100</f>
        <v>7.430132543472714</v>
      </c>
      <c r="E40" s="137">
        <f t="shared" si="1"/>
        <v>2.443567649541633</v>
      </c>
      <c r="F40" s="146"/>
      <c r="G40" s="146"/>
      <c r="H40" s="137"/>
      <c r="I40" s="137"/>
      <c r="J40" s="146">
        <v>240076</v>
      </c>
      <c r="K40" s="146">
        <v>257914</v>
      </c>
      <c r="L40" s="137">
        <f t="shared" si="6"/>
        <v>7.430147120078642</v>
      </c>
      <c r="M40" s="137">
        <f>K40/K$45*100</f>
        <v>0.18970127342188225</v>
      </c>
    </row>
    <row r="41" spans="1:13" ht="14.25">
      <c r="A41" s="161" t="s">
        <v>81</v>
      </c>
      <c r="B41" s="146">
        <v>4509.5658</v>
      </c>
      <c r="C41" s="146">
        <v>5743.37018</v>
      </c>
      <c r="D41" s="137">
        <f t="shared" si="0"/>
        <v>27.35971565156006</v>
      </c>
      <c r="E41" s="137">
        <f t="shared" si="1"/>
        <v>0.05441478176264174</v>
      </c>
      <c r="F41" s="146">
        <v>59931.92784</v>
      </c>
      <c r="G41" s="146">
        <v>73586.71699</v>
      </c>
      <c r="H41" s="137">
        <f t="shared" si="2"/>
        <v>22.783830993146314</v>
      </c>
      <c r="I41" s="137">
        <f t="shared" si="3"/>
        <v>0.05468231050325174</v>
      </c>
      <c r="J41" s="146">
        <v>59724</v>
      </c>
      <c r="K41" s="146">
        <v>74832.83142</v>
      </c>
      <c r="L41" s="137">
        <f t="shared" si="6"/>
        <v>25.297755374723735</v>
      </c>
      <c r="M41" s="137">
        <f t="shared" si="5"/>
        <v>0.05504115098109851</v>
      </c>
    </row>
    <row r="42" spans="1:13" ht="15.75">
      <c r="A42" s="158" t="s">
        <v>17</v>
      </c>
      <c r="B42" s="150">
        <v>294322.9591</v>
      </c>
      <c r="C42" s="150">
        <v>276980.01619</v>
      </c>
      <c r="D42" s="149">
        <f t="shared" si="0"/>
        <v>-5.8924872741944325</v>
      </c>
      <c r="E42" s="149">
        <f t="shared" si="1"/>
        <v>2.624209594930171</v>
      </c>
      <c r="F42" s="150">
        <v>3657430.5935</v>
      </c>
      <c r="G42" s="150">
        <v>3876382.86935</v>
      </c>
      <c r="H42" s="149">
        <f t="shared" si="2"/>
        <v>5.98650528704831</v>
      </c>
      <c r="I42" s="149">
        <f t="shared" si="3"/>
        <v>2.8805412221350766</v>
      </c>
      <c r="J42" s="150">
        <v>3691525</v>
      </c>
      <c r="K42" s="150">
        <v>3848502.19237</v>
      </c>
      <c r="L42" s="149">
        <f t="shared" si="6"/>
        <v>4.252367039908976</v>
      </c>
      <c r="M42" s="149">
        <f t="shared" si="5"/>
        <v>2.8306558258159487</v>
      </c>
    </row>
    <row r="43" spans="1:13" ht="14.25">
      <c r="A43" s="161" t="s">
        <v>84</v>
      </c>
      <c r="B43" s="146">
        <v>294322.9591</v>
      </c>
      <c r="C43" s="146">
        <v>276980.01619</v>
      </c>
      <c r="D43" s="137">
        <f t="shared" si="0"/>
        <v>-5.8924872741944325</v>
      </c>
      <c r="E43" s="137">
        <f t="shared" si="1"/>
        <v>2.624209594930171</v>
      </c>
      <c r="F43" s="146">
        <v>3657430.5935</v>
      </c>
      <c r="G43" s="146">
        <v>3876382.86935</v>
      </c>
      <c r="H43" s="137">
        <f t="shared" si="2"/>
        <v>5.98650528704831</v>
      </c>
      <c r="I43" s="137">
        <f t="shared" si="3"/>
        <v>2.8805412221350766</v>
      </c>
      <c r="J43" s="146">
        <v>3691525</v>
      </c>
      <c r="K43" s="146">
        <v>3848502.19237</v>
      </c>
      <c r="L43" s="137">
        <f t="shared" si="6"/>
        <v>4.252367039908976</v>
      </c>
      <c r="M43" s="137">
        <f t="shared" si="5"/>
        <v>2.8306558258159487</v>
      </c>
    </row>
    <row r="44" spans="1:13" ht="15.75">
      <c r="A44" s="157" t="s">
        <v>126</v>
      </c>
      <c r="B44" s="144"/>
      <c r="C44" s="144"/>
      <c r="D44" s="143"/>
      <c r="E44" s="143"/>
      <c r="F44" s="142">
        <f>F45-F46</f>
        <v>1747228.7428799868</v>
      </c>
      <c r="G44" s="142">
        <f>G45-G46</f>
        <v>1269861.8906300068</v>
      </c>
      <c r="H44" s="141">
        <f t="shared" si="2"/>
        <v>-27.32137129699046</v>
      </c>
      <c r="I44" s="141">
        <f t="shared" si="3"/>
        <v>0.9436347351807077</v>
      </c>
      <c r="J44" s="150">
        <f>J45-J46</f>
        <v>1727680.0659999847</v>
      </c>
      <c r="K44" s="142">
        <f>K45-K46</f>
        <v>1766718.7846400142</v>
      </c>
      <c r="L44" s="141">
        <f t="shared" si="6"/>
        <v>2.259603465265066</v>
      </c>
      <c r="M44" s="141">
        <f t="shared" si="5"/>
        <v>1.299459522261571</v>
      </c>
    </row>
    <row r="45" spans="1:13" s="82" customFormat="1" ht="22.5" customHeight="1" thickBot="1">
      <c r="A45" s="156" t="s">
        <v>129</v>
      </c>
      <c r="B45" s="140">
        <v>9612935.70419</v>
      </c>
      <c r="C45" s="140">
        <v>10554797.78464</v>
      </c>
      <c r="D45" s="139">
        <f>(C45-B45)/B45*100</f>
        <v>9.7978610222002</v>
      </c>
      <c r="E45" s="138">
        <f>C45/C$45*100</f>
        <v>100</v>
      </c>
      <c r="F45" s="140">
        <v>113883219.18399999</v>
      </c>
      <c r="G45" s="140">
        <v>134571338.1764</v>
      </c>
      <c r="H45" s="139">
        <f t="shared" si="2"/>
        <v>18.166082009830113</v>
      </c>
      <c r="I45" s="138">
        <f t="shared" si="3"/>
        <v>100</v>
      </c>
      <c r="J45" s="140">
        <v>115605660</v>
      </c>
      <c r="K45" s="140">
        <v>135957969.78464</v>
      </c>
      <c r="L45" s="139">
        <f t="shared" si="6"/>
        <v>17.604942339881987</v>
      </c>
      <c r="M45" s="138">
        <f t="shared" si="5"/>
        <v>100</v>
      </c>
    </row>
    <row r="46" spans="6:11" ht="20.25" customHeight="1" hidden="1">
      <c r="F46" s="125">
        <v>112135990.44112</v>
      </c>
      <c r="G46" s="71">
        <v>133301476.28577</v>
      </c>
      <c r="J46" s="164">
        <v>113877979.93400002</v>
      </c>
      <c r="K46" s="164">
        <v>134191251</v>
      </c>
    </row>
    <row r="47" ht="19.5" customHeight="1"/>
    <row r="48" ht="24" customHeight="1">
      <c r="A48" s="132" t="s">
        <v>130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2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1520650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v>1520650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472984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v>472984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31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195218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31">
        <v>195218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31">
        <f aca="true" t="shared" si="0" ref="O7:O37">SUM(C7:N7)</f>
        <v>2339307.867</v>
      </c>
    </row>
    <row r="8" spans="1:15" s="53" customFormat="1" ht="15">
      <c r="A8" s="19">
        <v>2012</v>
      </c>
      <c r="B8" s="22" t="s">
        <v>48</v>
      </c>
      <c r="C8" s="23">
        <v>94187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31">
        <v>94187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31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107579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31">
        <v>107579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31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121013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31">
        <v>121013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31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31">
        <v>14973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31">
        <f t="shared" si="0"/>
        <v>181211.886</v>
      </c>
    </row>
    <row r="16" spans="1:15" ht="15">
      <c r="A16" s="19">
        <v>2012</v>
      </c>
      <c r="B16" s="22" t="s">
        <v>147</v>
      </c>
      <c r="C16" s="23">
        <v>93305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31">
        <v>93305</v>
      </c>
    </row>
    <row r="17" spans="1:15" ht="15">
      <c r="A17" s="52">
        <v>2011</v>
      </c>
      <c r="B17" s="22" t="s">
        <v>147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31">
        <f t="shared" si="0"/>
        <v>677121.162</v>
      </c>
    </row>
    <row r="18" spans="1:15" ht="15">
      <c r="A18" s="19">
        <v>2012</v>
      </c>
      <c r="B18" s="22" t="s">
        <v>132</v>
      </c>
      <c r="C18" s="23">
        <v>4773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31">
        <v>4773</v>
      </c>
    </row>
    <row r="19" spans="1:15" ht="15">
      <c r="A19" s="52">
        <v>2011</v>
      </c>
      <c r="B19" s="22" t="s">
        <v>132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31">
        <f t="shared" si="0"/>
        <v>76322.448</v>
      </c>
    </row>
    <row r="20" spans="1:15" ht="12.75">
      <c r="A20" s="19">
        <v>2012</v>
      </c>
      <c r="B20" s="22" t="s">
        <v>112</v>
      </c>
      <c r="C20" s="23">
        <v>148103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35">
        <v>148103</v>
      </c>
    </row>
    <row r="21" spans="1:15" ht="12.7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35">
        <f t="shared" si="0"/>
        <v>1421426.364</v>
      </c>
    </row>
    <row r="22" spans="1:15" ht="12.75">
      <c r="A22" s="19">
        <v>2012</v>
      </c>
      <c r="B22" s="22" t="s">
        <v>52</v>
      </c>
      <c r="C22" s="23">
        <v>268516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35">
        <v>268516</v>
      </c>
    </row>
    <row r="23" spans="1:15" ht="12.7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35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8757168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31">
        <v>8757168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31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589493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31">
        <v>589493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31">
        <f t="shared" si="0"/>
        <v>7953650.912</v>
      </c>
    </row>
    <row r="28" spans="1:15" ht="15">
      <c r="A28" s="19">
        <v>2012</v>
      </c>
      <c r="B28" s="22" t="s">
        <v>54</v>
      </c>
      <c r="C28" s="23">
        <v>90186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31">
        <v>90186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31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134041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31">
        <v>134041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31">
        <f t="shared" si="0"/>
        <v>1629537.368</v>
      </c>
    </row>
    <row r="32" spans="1:15" ht="15">
      <c r="A32" s="19">
        <v>2012</v>
      </c>
      <c r="B32" s="22" t="s">
        <v>82</v>
      </c>
      <c r="C32" s="23">
        <v>1309979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31">
        <v>1309979</v>
      </c>
    </row>
    <row r="33" spans="1:15" ht="12.7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35">
        <f t="shared" si="0"/>
        <v>16347327.601</v>
      </c>
    </row>
    <row r="34" spans="1:15" ht="15">
      <c r="A34" s="19">
        <v>2012</v>
      </c>
      <c r="B34" s="22" t="s">
        <v>56</v>
      </c>
      <c r="C34" s="23">
        <v>1242825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31">
        <v>1242825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31">
        <f t="shared" si="0"/>
        <v>16186506.487</v>
      </c>
    </row>
    <row r="36" spans="1:15" ht="15">
      <c r="A36" s="19">
        <v>2012</v>
      </c>
      <c r="B36" s="22" t="s">
        <v>120</v>
      </c>
      <c r="C36" s="23">
        <v>1609927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31">
        <v>1609927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31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31">
        <v>36044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31">
        <f>SUM(C39:N39)</f>
        <v>1331025.439</v>
      </c>
    </row>
    <row r="40" spans="1:15" ht="15">
      <c r="A40" s="19">
        <v>2012</v>
      </c>
      <c r="B40" s="22" t="s">
        <v>113</v>
      </c>
      <c r="C40" s="23">
        <v>825386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31">
        <v>825386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31">
        <f>SUM(C41:N41)</f>
        <v>10717535.853999998</v>
      </c>
    </row>
    <row r="42" spans="1:15" ht="15">
      <c r="A42" s="19">
        <v>2012</v>
      </c>
      <c r="B42" s="22" t="s">
        <v>57</v>
      </c>
      <c r="C42" s="23">
        <v>409501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31">
        <v>409501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31">
        <f>SUM(C43:N43)</f>
        <v>8399508.366</v>
      </c>
    </row>
    <row r="44" spans="1:15" ht="15">
      <c r="A44" s="19">
        <v>2012</v>
      </c>
      <c r="B44" s="22" t="s">
        <v>83</v>
      </c>
      <c r="C44" s="23">
        <v>483346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31">
        <v>483346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31">
        <f>SUM(C45:N45)</f>
        <v>7009294.578</v>
      </c>
    </row>
    <row r="46" spans="1:15" ht="15">
      <c r="A46" s="19">
        <v>2012</v>
      </c>
      <c r="B46" s="22" t="s">
        <v>142</v>
      </c>
      <c r="C46" s="23">
        <v>1256562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31">
        <v>1256562</v>
      </c>
    </row>
    <row r="47" spans="1:15" ht="15">
      <c r="A47" s="52">
        <v>2011</v>
      </c>
      <c r="B47" s="22" t="s">
        <v>142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31">
        <f>SUM(C47:N47)</f>
        <v>15353615.449</v>
      </c>
    </row>
    <row r="48" spans="1:15" ht="15">
      <c r="A48" s="19">
        <v>2012</v>
      </c>
      <c r="B48" s="22" t="s">
        <v>154</v>
      </c>
      <c r="C48" s="23">
        <v>209211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31">
        <v>209211</v>
      </c>
    </row>
    <row r="49" spans="1:15" ht="15">
      <c r="A49" s="52">
        <v>2011</v>
      </c>
      <c r="B49" s="22" t="s">
        <v>154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31">
        <f>SUM(C49:N49)</f>
        <v>3220506.761</v>
      </c>
    </row>
    <row r="50" spans="1:15" ht="15">
      <c r="A50" s="19">
        <v>2012</v>
      </c>
      <c r="B50" s="22" t="s">
        <v>153</v>
      </c>
      <c r="C50" s="23">
        <v>278957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31">
        <v>278957</v>
      </c>
    </row>
    <row r="51" spans="1:15" ht="15">
      <c r="A51" s="52">
        <v>2011</v>
      </c>
      <c r="B51" s="22" t="s">
        <v>153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31">
        <f>SUM(C51:N51)</f>
        <v>1474587.4589999998</v>
      </c>
    </row>
    <row r="52" spans="1:15" ht="15">
      <c r="A52" s="136">
        <v>2012</v>
      </c>
      <c r="B52" s="22" t="s">
        <v>170</v>
      </c>
      <c r="C52" s="23">
        <v>18051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31">
        <v>18051</v>
      </c>
    </row>
    <row r="53" spans="1:15" ht="15">
      <c r="A53" s="52">
        <v>2011</v>
      </c>
      <c r="B53" s="22" t="s">
        <v>170</v>
      </c>
      <c r="C53" s="23">
        <v>15090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31"/>
    </row>
    <row r="54" spans="1:15" ht="15">
      <c r="A54" s="136">
        <v>2012</v>
      </c>
      <c r="B54" s="22" t="s">
        <v>171</v>
      </c>
      <c r="C54" s="23">
        <v>257914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31">
        <v>257914</v>
      </c>
    </row>
    <row r="55" spans="1:15" ht="15">
      <c r="A55" s="52">
        <v>2011</v>
      </c>
      <c r="B55" s="22" t="s">
        <v>171</v>
      </c>
      <c r="C55" s="23">
        <v>240076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31"/>
    </row>
    <row r="56" spans="1:15" ht="15">
      <c r="A56" s="19">
        <v>2012</v>
      </c>
      <c r="B56" s="22" t="s">
        <v>58</v>
      </c>
      <c r="C56" s="23">
        <v>5743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31">
        <v>5743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31">
        <f>SUM(C57:N57)</f>
        <v>73586.716</v>
      </c>
    </row>
    <row r="58" spans="1:15" ht="15">
      <c r="A58" s="19">
        <v>2012</v>
      </c>
      <c r="B58" s="20" t="s">
        <v>17</v>
      </c>
      <c r="C58" s="21">
        <v>276980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31">
        <v>276980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31">
        <f>SUM(C59:N59)</f>
        <v>3876382.869</v>
      </c>
    </row>
    <row r="60" spans="1:15" ht="15">
      <c r="A60" s="19">
        <v>2012</v>
      </c>
      <c r="B60" s="22" t="s">
        <v>59</v>
      </c>
      <c r="C60" s="23">
        <v>276980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31">
        <v>276980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31">
        <f>SUM(C61:N61)</f>
        <v>3876382.869</v>
      </c>
    </row>
    <row r="62" spans="1:15" s="130" customFormat="1" ht="15" customHeight="1" thickBot="1">
      <c r="A62" s="126">
        <v>2002</v>
      </c>
      <c r="B62" s="127" t="s">
        <v>18</v>
      </c>
      <c r="C62" s="128">
        <v>2607319.6610000003</v>
      </c>
      <c r="D62" s="128">
        <v>2383772.9540000013</v>
      </c>
      <c r="E62" s="128">
        <v>2918943.521000001</v>
      </c>
      <c r="F62" s="128">
        <v>2742857.9220000007</v>
      </c>
      <c r="G62" s="128">
        <v>3000325.242999999</v>
      </c>
      <c r="H62" s="128">
        <v>2770693.8810000005</v>
      </c>
      <c r="I62" s="128">
        <v>3103851.862000001</v>
      </c>
      <c r="J62" s="128">
        <v>2975888.974000001</v>
      </c>
      <c r="K62" s="128">
        <v>3218206.861000001</v>
      </c>
      <c r="L62" s="128">
        <v>3501128.02</v>
      </c>
      <c r="M62" s="128">
        <v>3593604.8959999993</v>
      </c>
      <c r="N62" s="128">
        <v>3242495.233999999</v>
      </c>
      <c r="O62" s="129">
        <f aca="true" t="shared" si="1" ref="O62:O69">SUM(C62:N62)</f>
        <v>36059089.029</v>
      </c>
    </row>
    <row r="63" spans="1:15" s="130" customFormat="1" ht="15" customHeight="1" thickBot="1">
      <c r="A63" s="126">
        <v>2003</v>
      </c>
      <c r="B63" s="127" t="s">
        <v>18</v>
      </c>
      <c r="C63" s="128">
        <v>3533705.5820000004</v>
      </c>
      <c r="D63" s="128">
        <v>2923460.39</v>
      </c>
      <c r="E63" s="128">
        <v>3908255.9910000004</v>
      </c>
      <c r="F63" s="128">
        <v>3662183.449000002</v>
      </c>
      <c r="G63" s="128">
        <v>3860471.3</v>
      </c>
      <c r="H63" s="128">
        <v>3796113.5220000003</v>
      </c>
      <c r="I63" s="128">
        <v>4236114.264</v>
      </c>
      <c r="J63" s="128">
        <v>3828726.17</v>
      </c>
      <c r="K63" s="128">
        <v>4114677.5230000005</v>
      </c>
      <c r="L63" s="128">
        <v>4824388.259000002</v>
      </c>
      <c r="M63" s="128">
        <v>3969697.458000001</v>
      </c>
      <c r="N63" s="128">
        <v>4595042.393999998</v>
      </c>
      <c r="O63" s="129">
        <f t="shared" si="1"/>
        <v>47252836.302000016</v>
      </c>
    </row>
    <row r="64" spans="1:15" s="130" customFormat="1" ht="15" customHeight="1" thickBot="1">
      <c r="A64" s="126">
        <v>2004</v>
      </c>
      <c r="B64" s="127" t="s">
        <v>18</v>
      </c>
      <c r="C64" s="128">
        <v>4619660.84</v>
      </c>
      <c r="D64" s="128">
        <v>3664503.0430000005</v>
      </c>
      <c r="E64" s="128">
        <v>5218042.176999998</v>
      </c>
      <c r="F64" s="128">
        <v>5072462.993999997</v>
      </c>
      <c r="G64" s="128">
        <v>5170061.604999999</v>
      </c>
      <c r="H64" s="128">
        <v>5284383.285999999</v>
      </c>
      <c r="I64" s="128">
        <v>5632138.798</v>
      </c>
      <c r="J64" s="128">
        <v>4707491.283999999</v>
      </c>
      <c r="K64" s="128">
        <v>5656283.520999999</v>
      </c>
      <c r="L64" s="128">
        <v>5867342.121</v>
      </c>
      <c r="M64" s="128">
        <v>5733908.976</v>
      </c>
      <c r="N64" s="128">
        <v>6540874.174999999</v>
      </c>
      <c r="O64" s="129">
        <f t="shared" si="1"/>
        <v>63167152.81999999</v>
      </c>
    </row>
    <row r="65" spans="1:15" s="130" customFormat="1" ht="15" customHeight="1" thickBot="1">
      <c r="A65" s="126">
        <v>2005</v>
      </c>
      <c r="B65" s="127" t="s">
        <v>18</v>
      </c>
      <c r="C65" s="128">
        <v>4997279.724</v>
      </c>
      <c r="D65" s="128">
        <v>5651741.2519999975</v>
      </c>
      <c r="E65" s="128">
        <v>6591859.217999999</v>
      </c>
      <c r="F65" s="128">
        <v>6128131.877999999</v>
      </c>
      <c r="G65" s="128">
        <v>5977226.217</v>
      </c>
      <c r="H65" s="128">
        <v>6038534.367</v>
      </c>
      <c r="I65" s="128">
        <v>5763466.353000001</v>
      </c>
      <c r="J65" s="128">
        <v>5552867.211999998</v>
      </c>
      <c r="K65" s="128">
        <v>6814268.940999999</v>
      </c>
      <c r="L65" s="128">
        <v>6772178.569</v>
      </c>
      <c r="M65" s="128">
        <v>5942575.782000001</v>
      </c>
      <c r="N65" s="128">
        <v>7246278.630000002</v>
      </c>
      <c r="O65" s="129">
        <f t="shared" si="1"/>
        <v>73476408.14299999</v>
      </c>
    </row>
    <row r="66" spans="1:15" s="130" customFormat="1" ht="15" customHeight="1" thickBot="1">
      <c r="A66" s="126">
        <v>2006</v>
      </c>
      <c r="B66" s="127" t="s">
        <v>18</v>
      </c>
      <c r="C66" s="128">
        <v>5133048.880999998</v>
      </c>
      <c r="D66" s="128">
        <v>6058251.279</v>
      </c>
      <c r="E66" s="128">
        <v>7411101.658999997</v>
      </c>
      <c r="F66" s="128">
        <v>6456090.261000001</v>
      </c>
      <c r="G66" s="128">
        <v>7041543.246999999</v>
      </c>
      <c r="H66" s="128">
        <v>7815434.6219999995</v>
      </c>
      <c r="I66" s="128">
        <v>7067411.478999999</v>
      </c>
      <c r="J66" s="128">
        <v>6811202.410000001</v>
      </c>
      <c r="K66" s="128">
        <v>7606551.095</v>
      </c>
      <c r="L66" s="128">
        <v>6888812.549000001</v>
      </c>
      <c r="M66" s="128">
        <v>8641474.556000004</v>
      </c>
      <c r="N66" s="128">
        <v>8603753.479999999</v>
      </c>
      <c r="O66" s="129">
        <f t="shared" si="1"/>
        <v>85534675.518</v>
      </c>
    </row>
    <row r="67" spans="1:15" s="130" customFormat="1" ht="15" customHeight="1" thickBot="1">
      <c r="A67" s="126">
        <v>2007</v>
      </c>
      <c r="B67" s="127" t="s">
        <v>18</v>
      </c>
      <c r="C67" s="128">
        <v>6564559.7930000005</v>
      </c>
      <c r="D67" s="128">
        <v>7656951.608</v>
      </c>
      <c r="E67" s="128">
        <v>8957851.621000005</v>
      </c>
      <c r="F67" s="128">
        <v>8313312.004999998</v>
      </c>
      <c r="G67" s="128">
        <v>9147620.042000001</v>
      </c>
      <c r="H67" s="128">
        <v>8980247.437</v>
      </c>
      <c r="I67" s="128">
        <v>8937741.591000002</v>
      </c>
      <c r="J67" s="128">
        <v>8736689.092000002</v>
      </c>
      <c r="K67" s="128">
        <v>9038743.896</v>
      </c>
      <c r="L67" s="128">
        <v>9895216.622</v>
      </c>
      <c r="M67" s="128">
        <v>11318798.219999997</v>
      </c>
      <c r="N67" s="128">
        <v>9724017.977000004</v>
      </c>
      <c r="O67" s="129">
        <f t="shared" si="1"/>
        <v>107271749.904</v>
      </c>
    </row>
    <row r="68" spans="1:15" s="130" customFormat="1" ht="15" customHeight="1" thickBot="1">
      <c r="A68" s="126">
        <v>2008</v>
      </c>
      <c r="B68" s="127" t="s">
        <v>18</v>
      </c>
      <c r="C68" s="128">
        <v>10632207.041</v>
      </c>
      <c r="D68" s="128">
        <v>11077899.120000005</v>
      </c>
      <c r="E68" s="128">
        <v>11428587.234000001</v>
      </c>
      <c r="F68" s="128">
        <v>11363963.502999999</v>
      </c>
      <c r="G68" s="128">
        <v>12477968.7</v>
      </c>
      <c r="H68" s="128">
        <v>11770634.384000003</v>
      </c>
      <c r="I68" s="128">
        <v>12595426.862999996</v>
      </c>
      <c r="J68" s="128">
        <v>11046830.086</v>
      </c>
      <c r="K68" s="128">
        <v>12793148.033999996</v>
      </c>
      <c r="L68" s="128">
        <v>9722708.79</v>
      </c>
      <c r="M68" s="128">
        <v>9395872.897000004</v>
      </c>
      <c r="N68" s="128">
        <v>7721948.974000001</v>
      </c>
      <c r="O68" s="129">
        <f t="shared" si="1"/>
        <v>132027195.626</v>
      </c>
    </row>
    <row r="69" spans="1:15" s="130" customFormat="1" ht="15" customHeight="1" thickBot="1">
      <c r="A69" s="126">
        <v>2009</v>
      </c>
      <c r="B69" s="127" t="s">
        <v>18</v>
      </c>
      <c r="C69" s="128">
        <v>7884493.524000002</v>
      </c>
      <c r="D69" s="128">
        <v>8435115.834</v>
      </c>
      <c r="E69" s="128">
        <v>8155485.081</v>
      </c>
      <c r="F69" s="128">
        <v>7561696.282999998</v>
      </c>
      <c r="G69" s="128">
        <v>7346407.528000003</v>
      </c>
      <c r="H69" s="128">
        <v>8329692.782999998</v>
      </c>
      <c r="I69" s="128">
        <v>9055733.670999995</v>
      </c>
      <c r="J69" s="128">
        <v>7839908.841999998</v>
      </c>
      <c r="K69" s="128">
        <v>8480708.387</v>
      </c>
      <c r="L69" s="128">
        <v>10095768.030000005</v>
      </c>
      <c r="M69" s="128">
        <v>8903010.773</v>
      </c>
      <c r="N69" s="128">
        <v>10054591.867</v>
      </c>
      <c r="O69" s="129">
        <f t="shared" si="1"/>
        <v>102142612.603</v>
      </c>
    </row>
    <row r="70" spans="1:15" s="130" customFormat="1" ht="15" customHeight="1" thickBot="1">
      <c r="A70" s="126">
        <v>2010</v>
      </c>
      <c r="B70" s="127" t="s">
        <v>18</v>
      </c>
      <c r="C70" s="128">
        <v>7828748.057999998</v>
      </c>
      <c r="D70" s="128">
        <v>8263237.813999999</v>
      </c>
      <c r="E70" s="128">
        <v>9886488.171</v>
      </c>
      <c r="F70" s="128">
        <v>9396006.654000003</v>
      </c>
      <c r="G70" s="128">
        <v>9799958.117000002</v>
      </c>
      <c r="H70" s="128">
        <v>9542907.644000003</v>
      </c>
      <c r="I70" s="128">
        <v>9564682.545</v>
      </c>
      <c r="J70" s="128">
        <v>8523451.973000003</v>
      </c>
      <c r="K70" s="128">
        <v>8909230.521</v>
      </c>
      <c r="L70" s="128">
        <v>10963586.270000001</v>
      </c>
      <c r="M70" s="128">
        <v>9382369.718</v>
      </c>
      <c r="N70" s="128">
        <v>11822551.699000007</v>
      </c>
      <c r="O70" s="129">
        <f>SUM(C70:N70)</f>
        <v>113883219.18399999</v>
      </c>
    </row>
    <row r="71" spans="1:15" s="130" customFormat="1" ht="15" customHeight="1" thickBot="1">
      <c r="A71" s="126">
        <v>2011</v>
      </c>
      <c r="B71" s="127" t="s">
        <v>18</v>
      </c>
      <c r="C71" s="128">
        <v>9551189.36</v>
      </c>
      <c r="D71" s="128">
        <v>10059447.513</v>
      </c>
      <c r="E71" s="128">
        <v>11811939.456</v>
      </c>
      <c r="F71" s="128">
        <v>11873940.921</v>
      </c>
      <c r="G71" s="128">
        <v>10944490.104</v>
      </c>
      <c r="H71" s="128">
        <v>11353317.719</v>
      </c>
      <c r="I71" s="128">
        <v>11864909.003</v>
      </c>
      <c r="J71" s="128">
        <v>11248235.572</v>
      </c>
      <c r="K71" s="128">
        <v>10755202.238</v>
      </c>
      <c r="L71" s="128">
        <v>11917896.63</v>
      </c>
      <c r="M71" s="128">
        <v>11090009.048</v>
      </c>
      <c r="N71" s="128">
        <v>12483784.031</v>
      </c>
      <c r="O71" s="129">
        <f>SUM(C71:N71)</f>
        <v>134954361.595</v>
      </c>
    </row>
    <row r="72" spans="1:15" ht="13.5" thickBot="1">
      <c r="A72" s="126">
        <v>2012</v>
      </c>
      <c r="B72" s="127" t="s">
        <v>18</v>
      </c>
      <c r="C72" s="128">
        <v>10554798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34"/>
      <c r="O72" s="129">
        <f>SUM(C72:N72)</f>
        <v>10554798</v>
      </c>
    </row>
    <row r="73" ht="12.75">
      <c r="B73" s="133" t="s">
        <v>130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hidden="1" customWidth="1"/>
    <col min="8" max="9" width="9.57421875" style="1" hidden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2" t="s">
        <v>111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40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162</v>
      </c>
      <c r="E7" s="79" t="s">
        <v>163</v>
      </c>
      <c r="F7" s="76">
        <v>2010</v>
      </c>
      <c r="G7" s="77">
        <v>2011</v>
      </c>
      <c r="H7" s="78" t="s">
        <v>137</v>
      </c>
      <c r="I7" s="79" t="s">
        <v>136</v>
      </c>
      <c r="J7" s="76" t="s">
        <v>133</v>
      </c>
      <c r="K7" s="77" t="s">
        <v>173</v>
      </c>
      <c r="L7" s="80" t="s">
        <v>134</v>
      </c>
      <c r="M7" s="79" t="s">
        <v>135</v>
      </c>
    </row>
    <row r="8" spans="1:13" ht="18" thickBot="1" thickTop="1">
      <c r="A8" s="57" t="s">
        <v>2</v>
      </c>
      <c r="B8" s="58">
        <f>'SEKTÖR (U S D)'!B8*1.5613</f>
        <v>2173575.060107373</v>
      </c>
      <c r="C8" s="58">
        <f>'SEKTÖR (U S D)'!C8*1.8389</f>
        <v>2796323.6668843627</v>
      </c>
      <c r="D8" s="117">
        <f aca="true" t="shared" si="0" ref="D8:D43">(C8-B8)/B8*100</f>
        <v>28.65089033300861</v>
      </c>
      <c r="E8" s="117">
        <f aca="true" t="shared" si="1" ref="E8:E43">C8/C$45*100</f>
        <v>14.407194137655058</v>
      </c>
      <c r="F8" s="58">
        <f>'SEKTÖR (U S D)'!F8*1.4998</f>
        <v>22530068.528209943</v>
      </c>
      <c r="G8" s="58">
        <f>'SEKTÖR (U S D)'!G8*1.6716</f>
        <v>29900283.084732644</v>
      </c>
      <c r="H8" s="117">
        <f aca="true" t="shared" si="2" ref="H8:H45">(G8-F8)/F8*100</f>
        <v>32.71279245020689</v>
      </c>
      <c r="I8" s="117">
        <f aca="true" t="shared" si="3" ref="I8:I45">G8/G$45*100</f>
        <v>13.29200103913131</v>
      </c>
      <c r="J8" s="58">
        <f>'SEKTÖR (U S D)'!J8*1.5076</f>
        <v>23115937.3288</v>
      </c>
      <c r="K8" s="58">
        <f>'SEKTÖR (U S D)'!K8*1.6952</f>
        <v>30453872.026318103</v>
      </c>
      <c r="L8" s="117">
        <f aca="true" t="shared" si="4" ref="L8:L45">(K8-J8)/J8*100</f>
        <v>31.74404997359037</v>
      </c>
      <c r="M8" s="117">
        <f aca="true" t="shared" si="5" ref="M8:M45">K8/K$45*100</f>
        <v>13.213470635981494</v>
      </c>
    </row>
    <row r="9" spans="1:13" s="64" customFormat="1" ht="15.75">
      <c r="A9" s="60" t="s">
        <v>75</v>
      </c>
      <c r="B9" s="61">
        <f>'SEKTÖR (U S D)'!B9*1.5613</f>
        <v>1600097.626974249</v>
      </c>
      <c r="C9" s="61">
        <f>'SEKTÖR (U S D)'!C9*1.8389</f>
        <v>2030202.0377534558</v>
      </c>
      <c r="D9" s="62">
        <f t="shared" si="0"/>
        <v>26.87988554751657</v>
      </c>
      <c r="E9" s="62">
        <f t="shared" si="1"/>
        <v>10.459989035949645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D)'!J9*1.5076</f>
        <v>17122512.7264</v>
      </c>
      <c r="K9" s="61">
        <f>'SEKTÖR (U S D)'!K9*1.6952</f>
        <v>22251279.87352785</v>
      </c>
      <c r="L9" s="62">
        <f t="shared" si="4"/>
        <v>29.953355731604546</v>
      </c>
      <c r="M9" s="63">
        <f t="shared" si="5"/>
        <v>9.654490994372681</v>
      </c>
    </row>
    <row r="10" spans="1:13" ht="14.25">
      <c r="A10" s="44" t="s">
        <v>3</v>
      </c>
      <c r="B10" s="4">
        <f>'SEKTÖR (U S D)'!B10*1.5613</f>
        <v>605696.507740636</v>
      </c>
      <c r="C10" s="4">
        <f>'SEKTÖR (U S D)'!C10*1.8389</f>
        <v>869769.6696228819</v>
      </c>
      <c r="D10" s="34">
        <f t="shared" si="0"/>
        <v>43.59826390072635</v>
      </c>
      <c r="E10" s="34">
        <f t="shared" si="1"/>
        <v>4.481219621926962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D)'!J10*1.5076</f>
        <v>6355387.3016</v>
      </c>
      <c r="K10" s="4">
        <f>'SEKTÖR (U S D)'!K10*1.6952</f>
        <v>9363593.245160338</v>
      </c>
      <c r="L10" s="34">
        <f t="shared" si="4"/>
        <v>47.33316477507212</v>
      </c>
      <c r="M10" s="45">
        <f t="shared" si="5"/>
        <v>4.06272030976152</v>
      </c>
    </row>
    <row r="11" spans="1:13" ht="14.25">
      <c r="A11" s="44" t="s">
        <v>4</v>
      </c>
      <c r="B11" s="4">
        <f>'SEKTÖR (U S D)'!B11*1.5613</f>
        <v>387894.02700033697</v>
      </c>
      <c r="C11" s="4">
        <f>'SEKTÖR (U S D)'!C11*1.8389</f>
        <v>358985.734709322</v>
      </c>
      <c r="D11" s="34">
        <f t="shared" si="0"/>
        <v>-7.452626304810274</v>
      </c>
      <c r="E11" s="34">
        <f t="shared" si="1"/>
        <v>1.849563136719615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D)'!J11*1.5076</f>
        <v>3408734.8584000003</v>
      </c>
      <c r="K11" s="4">
        <f>'SEKTÖR (U S D)'!K11*1.6952</f>
        <v>3873163.4659949923</v>
      </c>
      <c r="L11" s="34">
        <f t="shared" si="4"/>
        <v>13.62466213676081</v>
      </c>
      <c r="M11" s="45">
        <f t="shared" si="5"/>
        <v>1.6805065602841371</v>
      </c>
    </row>
    <row r="12" spans="1:13" ht="14.25">
      <c r="A12" s="44" t="s">
        <v>5</v>
      </c>
      <c r="B12" s="4">
        <f>'SEKTÖR (U S D)'!B12*1.5613</f>
        <v>135551.717299258</v>
      </c>
      <c r="C12" s="4">
        <f>'SEKTÖR (U S D)'!C12*1.8389</f>
        <v>173199.810806491</v>
      </c>
      <c r="D12" s="34">
        <f t="shared" si="0"/>
        <v>27.773970154961</v>
      </c>
      <c r="E12" s="34">
        <f t="shared" si="1"/>
        <v>0.8923585379064892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D)'!J12*1.5076</f>
        <v>1707337.4012</v>
      </c>
      <c r="K12" s="4">
        <f>'SEKTÖR (U S D)'!K12*1.6952</f>
        <v>2045140.9676142642</v>
      </c>
      <c r="L12" s="34">
        <f t="shared" si="4"/>
        <v>19.785401888158688</v>
      </c>
      <c r="M12" s="45">
        <f t="shared" si="5"/>
        <v>0.8873554764615923</v>
      </c>
    </row>
    <row r="13" spans="1:13" ht="14.25">
      <c r="A13" s="44" t="s">
        <v>6</v>
      </c>
      <c r="B13" s="4">
        <f>'SEKTÖR (U S D)'!B13*1.5613</f>
        <v>154359.547502576</v>
      </c>
      <c r="C13" s="4">
        <f>'SEKTÖR (U S D)'!C13*1.8389</f>
        <v>197827.767431553</v>
      </c>
      <c r="D13" s="34">
        <f t="shared" si="0"/>
        <v>28.160370143772017</v>
      </c>
      <c r="E13" s="34">
        <f t="shared" si="1"/>
        <v>1.0192464788530224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D)'!J13*1.5076</f>
        <v>1907480.3468000002</v>
      </c>
      <c r="K13" s="4">
        <f>'SEKTÖR (U S D)'!K13*1.6952</f>
        <v>2339757.099251208</v>
      </c>
      <c r="L13" s="34">
        <f t="shared" si="4"/>
        <v>22.662186437537752</v>
      </c>
      <c r="M13" s="45">
        <f t="shared" si="5"/>
        <v>1.0151849229407457</v>
      </c>
    </row>
    <row r="14" spans="1:13" ht="14.25">
      <c r="A14" s="44" t="s">
        <v>7</v>
      </c>
      <c r="B14" s="4">
        <f>'SEKTÖR (U S D)'!B14*1.5613</f>
        <v>180105.140330869</v>
      </c>
      <c r="C14" s="4">
        <f>'SEKTÖR (U S D)'!C14*1.8389</f>
        <v>222531.042495153</v>
      </c>
      <c r="D14" s="34">
        <f t="shared" si="0"/>
        <v>23.556186173445067</v>
      </c>
      <c r="E14" s="34">
        <f t="shared" si="1"/>
        <v>1.1465224747944094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D)'!J14*1.5076</f>
        <v>2368089.8368</v>
      </c>
      <c r="K14" s="4">
        <f>'SEKTÖR (U S D)'!K14*1.6952</f>
        <v>3003251.0015712883</v>
      </c>
      <c r="L14" s="34">
        <f t="shared" si="4"/>
        <v>26.82166676706748</v>
      </c>
      <c r="M14" s="45">
        <f t="shared" si="5"/>
        <v>1.3030648085553795</v>
      </c>
    </row>
    <row r="15" spans="1:13" ht="14.25">
      <c r="A15" s="44" t="s">
        <v>8</v>
      </c>
      <c r="B15" s="4">
        <f>'SEKTÖR (U S D)'!B15*1.5613</f>
        <v>19333.791173579997</v>
      </c>
      <c r="C15" s="4">
        <f>'SEKTÖR (U S D)'!C15*1.8389</f>
        <v>27533.700344542</v>
      </c>
      <c r="D15" s="34">
        <f t="shared" si="0"/>
        <v>42.41231891532655</v>
      </c>
      <c r="E15" s="34">
        <f t="shared" si="1"/>
        <v>0.14185888811427091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D)'!J15*1.5076</f>
        <v>273980.6708</v>
      </c>
      <c r="K15" s="4">
        <f>'SEKTÖR (U S D)'!K15*1.6952</f>
        <v>309637.98301966395</v>
      </c>
      <c r="L15" s="34">
        <f t="shared" si="4"/>
        <v>13.014535702663856</v>
      </c>
      <c r="M15" s="45">
        <f t="shared" si="5"/>
        <v>0.13434719870363618</v>
      </c>
    </row>
    <row r="16" spans="1:13" ht="14.25">
      <c r="A16" s="44" t="s">
        <v>145</v>
      </c>
      <c r="B16" s="4">
        <f>'SEKTÖR (U S D)'!B16*1.5613</f>
        <v>108941.949948351</v>
      </c>
      <c r="C16" s="4">
        <f>'SEKTÖR (U S D)'!C16*1.8389</f>
        <v>171577.955971212</v>
      </c>
      <c r="D16" s="34">
        <f t="shared" si="0"/>
        <v>57.49484569769178</v>
      </c>
      <c r="E16" s="34">
        <f t="shared" si="1"/>
        <v>0.8840024317261935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D)'!J16*1.5076</f>
        <v>1015876.6612000001</v>
      </c>
      <c r="K16" s="4">
        <f>'SEKTÖR (U S D)'!K16*1.6952</f>
        <v>1188549.665159688</v>
      </c>
      <c r="L16" s="34">
        <f t="shared" si="4"/>
        <v>16.997437834207034</v>
      </c>
      <c r="M16" s="45">
        <f t="shared" si="5"/>
        <v>0.515693573757094</v>
      </c>
    </row>
    <row r="17" spans="1:13" ht="14.25">
      <c r="A17" s="81" t="s">
        <v>149</v>
      </c>
      <c r="B17" s="4">
        <f>'SEKTÖR (U S D)'!B17*1.5613</f>
        <v>8214.945978642</v>
      </c>
      <c r="C17" s="4">
        <f>'SEKTÖR (U S D)'!C17*1.8389</f>
        <v>8776.356372301</v>
      </c>
      <c r="D17" s="34">
        <f t="shared" si="0"/>
        <v>6.8340119961666</v>
      </c>
      <c r="E17" s="34">
        <f t="shared" si="1"/>
        <v>0.0452174659086828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D)'!J17*1.5076</f>
        <v>85631.68000000001</v>
      </c>
      <c r="K17" s="4">
        <f>'SEKTÖR (U S D)'!K17*1.6952</f>
        <v>128186.445756408</v>
      </c>
      <c r="L17" s="34">
        <f t="shared" si="4"/>
        <v>49.695119559032335</v>
      </c>
      <c r="M17" s="45">
        <f t="shared" si="5"/>
        <v>0.05561814390857647</v>
      </c>
    </row>
    <row r="18" spans="1:13" s="64" customFormat="1" ht="15.75">
      <c r="A18" s="42" t="s">
        <v>76</v>
      </c>
      <c r="B18" s="3">
        <f>'SEKTÖR (U S D)'!B18*1.5613</f>
        <v>179967.11521250798</v>
      </c>
      <c r="C18" s="3">
        <f>'SEKTÖR (U S D)'!C18*1.8389</f>
        <v>272347.292848757</v>
      </c>
      <c r="D18" s="33">
        <f t="shared" si="0"/>
        <v>51.331698864631505</v>
      </c>
      <c r="E18" s="33">
        <f t="shared" si="1"/>
        <v>1.4031853205707956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D)'!J18*1.5076</f>
        <v>1508688.4872</v>
      </c>
      <c r="K18" s="3">
        <f>'SEKTÖR (U S D)'!K18*1.6952</f>
        <v>2441094.16705284</v>
      </c>
      <c r="L18" s="33">
        <f t="shared" si="4"/>
        <v>61.802399087919525</v>
      </c>
      <c r="M18" s="43">
        <f t="shared" si="5"/>
        <v>1.0591535312207094</v>
      </c>
    </row>
    <row r="19" spans="1:13" ht="14.25">
      <c r="A19" s="44" t="s">
        <v>110</v>
      </c>
      <c r="B19" s="4">
        <f>'SEKTÖR (U S D)'!B19*1.5613</f>
        <v>179967.11521250798</v>
      </c>
      <c r="C19" s="4">
        <f>'SEKTÖR (U S D)'!C19*1.8389</f>
        <v>272347.292848757</v>
      </c>
      <c r="D19" s="34">
        <f t="shared" si="0"/>
        <v>51.331698864631505</v>
      </c>
      <c r="E19" s="34">
        <f t="shared" si="1"/>
        <v>1.4031853205707956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D)'!J19*1.5076</f>
        <v>1508688.4872</v>
      </c>
      <c r="K19" s="4">
        <f>'SEKTÖR (U S D)'!K19*1.6952</f>
        <v>2441094.16705284</v>
      </c>
      <c r="L19" s="34">
        <f t="shared" si="4"/>
        <v>61.802399087919525</v>
      </c>
      <c r="M19" s="45">
        <f t="shared" si="5"/>
        <v>1.0591535312207094</v>
      </c>
    </row>
    <row r="20" spans="1:13" s="64" customFormat="1" ht="15.75">
      <c r="A20" s="42" t="s">
        <v>77</v>
      </c>
      <c r="B20" s="3">
        <f>'SEKTÖR (U S D)'!B20*1.5613</f>
        <v>393510.317920616</v>
      </c>
      <c r="C20" s="3">
        <f>'SEKTÖR (U S D)'!C20*1.8389</f>
        <v>493774.33628215</v>
      </c>
      <c r="D20" s="33">
        <f t="shared" si="0"/>
        <v>25.479387399890374</v>
      </c>
      <c r="E20" s="33">
        <f t="shared" si="1"/>
        <v>2.544019781134618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D)'!J20*1.5076</f>
        <v>4484736.1152</v>
      </c>
      <c r="K20" s="3">
        <f>'SEKTÖR (U S D)'!K20*1.6952</f>
        <v>5761497.989127817</v>
      </c>
      <c r="L20" s="33">
        <f t="shared" si="4"/>
        <v>28.46905238416416</v>
      </c>
      <c r="M20" s="43">
        <f t="shared" si="5"/>
        <v>2.499826111859147</v>
      </c>
    </row>
    <row r="21" spans="1:13" ht="15" thickBot="1">
      <c r="A21" s="44" t="s">
        <v>9</v>
      </c>
      <c r="B21" s="4">
        <f>'SEKTÖR (U S D)'!B21*1.5613</f>
        <v>393510.317920616</v>
      </c>
      <c r="C21" s="4">
        <f>'SEKTÖR (U S D)'!C21*1.8389</f>
        <v>493774.33628215</v>
      </c>
      <c r="D21" s="34">
        <f t="shared" si="0"/>
        <v>25.479387399890374</v>
      </c>
      <c r="E21" s="34">
        <f t="shared" si="1"/>
        <v>2.544019781134618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D)'!J21*1.5076</f>
        <v>4484736.1152</v>
      </c>
      <c r="K21" s="4">
        <f>'SEKTÖR (U S D)'!K21*1.6952</f>
        <v>5761497.989127817</v>
      </c>
      <c r="L21" s="34">
        <f t="shared" si="4"/>
        <v>28.46905238416416</v>
      </c>
      <c r="M21" s="45">
        <f t="shared" si="5"/>
        <v>2.499826111859147</v>
      </c>
    </row>
    <row r="22" spans="1:13" ht="18" thickBot="1" thickTop="1">
      <c r="A22" s="51" t="s">
        <v>10</v>
      </c>
      <c r="B22" s="58">
        <f>'SEKTÖR (U S D)'!B22*1.5613</f>
        <v>12375575.018801644</v>
      </c>
      <c r="C22" s="58">
        <f>'SEKTÖR (U S D)'!C22*1.8389</f>
        <v>16103555.427518342</v>
      </c>
      <c r="D22" s="59">
        <f t="shared" si="0"/>
        <v>30.123694479270235</v>
      </c>
      <c r="E22" s="59">
        <f t="shared" si="1"/>
        <v>82.96859626741477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D)'!J22*1.5076</f>
        <v>143402789.8844</v>
      </c>
      <c r="K22" s="58">
        <f>'SEKTÖR (U S D)'!K22*1.6952</f>
        <v>190142539.57303447</v>
      </c>
      <c r="L22" s="59">
        <f t="shared" si="4"/>
        <v>32.59333359296032</v>
      </c>
      <c r="M22" s="59">
        <f t="shared" si="5"/>
        <v>82.49994815529526</v>
      </c>
    </row>
    <row r="23" spans="1:13" s="64" customFormat="1" ht="15.75">
      <c r="A23" s="42" t="s">
        <v>78</v>
      </c>
      <c r="B23" s="3">
        <f>'SEKTÖR (U S D)'!B23*1.5613</f>
        <v>1245150.582758901</v>
      </c>
      <c r="C23" s="3">
        <f>'SEKTÖR (U S D)'!C23*1.8389</f>
        <v>1496349.657669307</v>
      </c>
      <c r="D23" s="33">
        <f t="shared" si="0"/>
        <v>20.17419245420261</v>
      </c>
      <c r="E23" s="33">
        <f t="shared" si="1"/>
        <v>7.709479510959236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D)'!J23*1.5076</f>
        <v>13960556.912</v>
      </c>
      <c r="K23" s="3">
        <f>'SEKTÖR (U S D)'!K23*1.6952</f>
        <v>18686718.548475534</v>
      </c>
      <c r="L23" s="33">
        <f t="shared" si="4"/>
        <v>33.85367551070325</v>
      </c>
      <c r="M23" s="43">
        <f t="shared" si="5"/>
        <v>8.107882196712067</v>
      </c>
    </row>
    <row r="24" spans="1:13" ht="14.25">
      <c r="A24" s="44" t="s">
        <v>11</v>
      </c>
      <c r="B24" s="4">
        <f>'SEKTÖR (U S D)'!B24*1.5613</f>
        <v>947570.3193529559</v>
      </c>
      <c r="C24" s="4">
        <f>'SEKTÖR (U S D)'!C24*1.8389</f>
        <v>1084018.637280978</v>
      </c>
      <c r="D24" s="34">
        <f t="shared" si="0"/>
        <v>14.399809190012963</v>
      </c>
      <c r="E24" s="34">
        <f t="shared" si="1"/>
        <v>5.5850712637798425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D)'!J24*1.5076</f>
        <v>10038344.0468</v>
      </c>
      <c r="K24" s="4">
        <f>'SEKTÖR (U S D)'!K24*1.6952</f>
        <v>13427502.106321055</v>
      </c>
      <c r="L24" s="34">
        <f t="shared" si="4"/>
        <v>33.76212295295301</v>
      </c>
      <c r="M24" s="45">
        <f t="shared" si="5"/>
        <v>5.825988388048783</v>
      </c>
    </row>
    <row r="25" spans="1:13" ht="14.25">
      <c r="A25" s="44" t="s">
        <v>12</v>
      </c>
      <c r="B25" s="4">
        <f>'SEKTÖR (U S D)'!B25*1.5613</f>
        <v>139334.149315036</v>
      </c>
      <c r="C25" s="4">
        <f>'SEKTÖR (U S D)'!C25*1.8389</f>
        <v>165842.233492488</v>
      </c>
      <c r="D25" s="34">
        <f t="shared" si="0"/>
        <v>19.024829381573188</v>
      </c>
      <c r="E25" s="34">
        <f t="shared" si="1"/>
        <v>0.8544508929507268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D)'!J25*1.5076</f>
        <v>1942045.0920000002</v>
      </c>
      <c r="K25" s="4">
        <f>'SEKTÖR (U S D)'!K25*1.6952</f>
        <v>2446644.47392404</v>
      </c>
      <c r="L25" s="34">
        <f t="shared" si="4"/>
        <v>25.9828870093012</v>
      </c>
      <c r="M25" s="45">
        <f t="shared" si="5"/>
        <v>1.0615617247272662</v>
      </c>
    </row>
    <row r="26" spans="1:13" ht="14.25">
      <c r="A26" s="44" t="s">
        <v>13</v>
      </c>
      <c r="B26" s="4">
        <f>'SEKTÖR (U S D)'!B26*1.5613</f>
        <v>158246.114090909</v>
      </c>
      <c r="C26" s="4">
        <f>'SEKTÖR (U S D)'!C26*1.8389</f>
        <v>246488.786895841</v>
      </c>
      <c r="D26" s="34">
        <f t="shared" si="0"/>
        <v>55.762931881056176</v>
      </c>
      <c r="E26" s="34">
        <f t="shared" si="1"/>
        <v>1.2699573542286662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D)'!J26*1.5076</f>
        <v>1980169.2808</v>
      </c>
      <c r="K26" s="4">
        <f>'SEKTÖR (U S D)'!K26*1.6952</f>
        <v>2812571.9682304403</v>
      </c>
      <c r="L26" s="34">
        <f t="shared" si="4"/>
        <v>42.03694580567095</v>
      </c>
      <c r="M26" s="45">
        <f t="shared" si="5"/>
        <v>1.2203320839360188</v>
      </c>
    </row>
    <row r="27" spans="1:13" s="64" customFormat="1" ht="15.75">
      <c r="A27" s="42" t="s">
        <v>79</v>
      </c>
      <c r="B27" s="3">
        <f>'SEKTÖR (U S D)'!B27*1.5613</f>
        <v>1843392.3081727528</v>
      </c>
      <c r="C27" s="3">
        <f>'SEKTÖR (U S D)'!C27*1.8389</f>
        <v>2408919.72422213</v>
      </c>
      <c r="D27" s="33">
        <f t="shared" si="0"/>
        <v>30.67862513812654</v>
      </c>
      <c r="E27" s="33">
        <f t="shared" si="1"/>
        <v>12.411214960521203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D)'!J27*1.5076</f>
        <v>19860543.4816</v>
      </c>
      <c r="K27" s="3">
        <f>'SEKTÖR (U S D)'!K27*1.6952</f>
        <v>28097479.06454196</v>
      </c>
      <c r="L27" s="33">
        <f t="shared" si="4"/>
        <v>41.47386797633785</v>
      </c>
      <c r="M27" s="43">
        <f t="shared" si="5"/>
        <v>12.191067665996105</v>
      </c>
    </row>
    <row r="28" spans="1:13" ht="14.25">
      <c r="A28" s="44" t="s">
        <v>14</v>
      </c>
      <c r="B28" s="4">
        <f>'SEKTÖR (U S D)'!B28*1.5613</f>
        <v>1843392.3081727528</v>
      </c>
      <c r="C28" s="4">
        <f>'SEKTÖR (U S D)'!C28*1.8389</f>
        <v>2408919.72422213</v>
      </c>
      <c r="D28" s="34">
        <f t="shared" si="0"/>
        <v>30.67862513812654</v>
      </c>
      <c r="E28" s="34">
        <f t="shared" si="1"/>
        <v>12.411214960521203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D)'!J28*1.5076</f>
        <v>19860543.4816</v>
      </c>
      <c r="K28" s="4">
        <f>'SEKTÖR (U S D)'!K28*1.6952</f>
        <v>28097479.06454196</v>
      </c>
      <c r="L28" s="34">
        <f t="shared" si="4"/>
        <v>41.47386797633785</v>
      </c>
      <c r="M28" s="45">
        <f t="shared" si="5"/>
        <v>12.191067665996105</v>
      </c>
    </row>
    <row r="29" spans="1:13" s="64" customFormat="1" ht="15.75">
      <c r="A29" s="42" t="s">
        <v>80</v>
      </c>
      <c r="B29" s="3">
        <f>'SEKTÖR (U S D)'!B29*1.5613</f>
        <v>9287032.12786999</v>
      </c>
      <c r="C29" s="3">
        <f>'SEKTÖR (U S D)'!C29*1.8389</f>
        <v>12198286.045626905</v>
      </c>
      <c r="D29" s="33">
        <f t="shared" si="0"/>
        <v>31.34751638276738</v>
      </c>
      <c r="E29" s="33">
        <f t="shared" si="1"/>
        <v>62.847901795934334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D)'!J29*1.5076</f>
        <v>109581683.4604</v>
      </c>
      <c r="K29" s="3">
        <f>'SEKTÖR (U S D)'!K29*1.6952</f>
        <v>143358343.65860736</v>
      </c>
      <c r="L29" s="33">
        <f t="shared" si="4"/>
        <v>30.82327185675458</v>
      </c>
      <c r="M29" s="43">
        <f t="shared" si="5"/>
        <v>62.20099902957955</v>
      </c>
    </row>
    <row r="30" spans="1:13" ht="14.25">
      <c r="A30" s="44" t="s">
        <v>15</v>
      </c>
      <c r="B30" s="4">
        <f>'SEKTÖR (U S D)'!B30*1.5613</f>
        <v>2026162.660485106</v>
      </c>
      <c r="C30" s="4">
        <f>'SEKTÖR (U S D)'!C30*1.8389</f>
        <v>2285431.499392167</v>
      </c>
      <c r="D30" s="34">
        <f t="shared" si="0"/>
        <v>12.796052556066092</v>
      </c>
      <c r="E30" s="34">
        <f t="shared" si="1"/>
        <v>11.774980017510494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D)'!J30*1.5076</f>
        <v>22379045.0628</v>
      </c>
      <c r="K30" s="4">
        <f>'SEKTÖR (U S D)'!K30*1.6952</f>
        <v>27428731.812553134</v>
      </c>
      <c r="L30" s="34">
        <f t="shared" si="4"/>
        <v>22.56435310614335</v>
      </c>
      <c r="M30" s="45">
        <f t="shared" si="5"/>
        <v>11.900908432076319</v>
      </c>
    </row>
    <row r="31" spans="1:13" ht="14.25">
      <c r="A31" s="44" t="s">
        <v>121</v>
      </c>
      <c r="B31" s="4">
        <f>'SEKTÖR (U S D)'!B31*1.5613</f>
        <v>2324269.4880539547</v>
      </c>
      <c r="C31" s="4">
        <f>'SEKTÖR (U S D)'!C31*1.8389</f>
        <v>2960495.3875487903</v>
      </c>
      <c r="D31" s="34">
        <f t="shared" si="0"/>
        <v>27.373155426461743</v>
      </c>
      <c r="E31" s="34">
        <f t="shared" si="1"/>
        <v>15.253038229144162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D)'!J31*1.5076</f>
        <v>26396817.154</v>
      </c>
      <c r="K31" s="4">
        <f>'SEKTÖR (U S D)'!K31*1.6952</f>
        <v>34349771.619883314</v>
      </c>
      <c r="L31" s="34">
        <f t="shared" si="4"/>
        <v>30.128459880164666</v>
      </c>
      <c r="M31" s="45">
        <f t="shared" si="5"/>
        <v>14.903842055281435</v>
      </c>
    </row>
    <row r="32" spans="1:13" ht="14.25">
      <c r="A32" s="44" t="s">
        <v>122</v>
      </c>
      <c r="B32" s="4">
        <f>'SEKTÖR (U S D)'!B32*1.5613</f>
        <v>109446.46999165099</v>
      </c>
      <c r="C32" s="4">
        <f>'SEKTÖR (U S D)'!C32*1.8389</f>
        <v>66282.14044739699</v>
      </c>
      <c r="D32" s="34">
        <f t="shared" si="0"/>
        <v>-39.438759009355664</v>
      </c>
      <c r="E32" s="34">
        <f t="shared" si="1"/>
        <v>0.34149825951619966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D)'!J32*1.5076</f>
        <v>1479027.9648</v>
      </c>
      <c r="K32" s="4">
        <f>'SEKTÖR (U S D)'!K32*1.6952</f>
        <v>2174706.7666902235</v>
      </c>
      <c r="L32" s="34">
        <f t="shared" si="4"/>
        <v>47.03621692401847</v>
      </c>
      <c r="M32" s="45">
        <f t="shared" si="5"/>
        <v>0.9435721007397186</v>
      </c>
    </row>
    <row r="33" spans="1:13" ht="14.25">
      <c r="A33" s="44" t="s">
        <v>32</v>
      </c>
      <c r="B33" s="4">
        <f>'SEKTÖR (U S D)'!B33*1.5613</f>
        <v>1087062.067804453</v>
      </c>
      <c r="C33" s="4">
        <f>'SEKTÖR (U S D)'!C33*1.8389</f>
        <v>1517802.088314239</v>
      </c>
      <c r="D33" s="34">
        <f t="shared" si="0"/>
        <v>39.62423427944227</v>
      </c>
      <c r="E33" s="34">
        <f t="shared" si="1"/>
        <v>7.820006534953734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D)'!J33*1.5076</f>
        <v>14707955.6424</v>
      </c>
      <c r="K33" s="4">
        <f>'SEKTÖR (U S D)'!K33*1.6952</f>
        <v>18312839.015722264</v>
      </c>
      <c r="L33" s="34">
        <f t="shared" si="4"/>
        <v>24.509751463555745</v>
      </c>
      <c r="M33" s="45">
        <f t="shared" si="5"/>
        <v>7.94566156929364</v>
      </c>
    </row>
    <row r="34" spans="1:13" ht="14.25">
      <c r="A34" s="44" t="s">
        <v>31</v>
      </c>
      <c r="B34" s="4">
        <f>'SEKTÖR (U S D)'!B34*1.5613</f>
        <v>609998.545657995</v>
      </c>
      <c r="C34" s="4">
        <f>'SEKTÖR (U S D)'!C34*1.8389</f>
        <v>753030.992635439</v>
      </c>
      <c r="D34" s="34">
        <f t="shared" si="0"/>
        <v>23.447998031398146</v>
      </c>
      <c r="E34" s="34">
        <f t="shared" si="1"/>
        <v>3.8797596397908363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D)'!J34*1.5076</f>
        <v>9843697.810800001</v>
      </c>
      <c r="K34" s="4">
        <f>'SEKTÖR (U S D)'!K34*1.6952</f>
        <v>14052462.709897041</v>
      </c>
      <c r="L34" s="34">
        <f t="shared" si="4"/>
        <v>42.75593359316048</v>
      </c>
      <c r="M34" s="45">
        <f t="shared" si="5"/>
        <v>6.097149262989746</v>
      </c>
    </row>
    <row r="35" spans="1:13" ht="14.25">
      <c r="A35" s="44" t="s">
        <v>16</v>
      </c>
      <c r="B35" s="4">
        <f>'SEKTÖR (U S D)'!B35*1.5613</f>
        <v>717458.900377284</v>
      </c>
      <c r="C35" s="4">
        <f>'SEKTÖR (U S D)'!C35*1.8389</f>
        <v>888825.6129082821</v>
      </c>
      <c r="D35" s="34">
        <f t="shared" si="0"/>
        <v>23.885230560368388</v>
      </c>
      <c r="E35" s="34">
        <f t="shared" si="1"/>
        <v>4.579399484880666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D)'!J35*1.5076</f>
        <v>8934226.05</v>
      </c>
      <c r="K35" s="4">
        <f>'SEKTÖR (U S D)'!K35*1.6952</f>
        <v>11816912.90781924</v>
      </c>
      <c r="L35" s="34">
        <f t="shared" si="4"/>
        <v>32.26565839823628</v>
      </c>
      <c r="M35" s="45">
        <f t="shared" si="5"/>
        <v>5.127178297080995</v>
      </c>
    </row>
    <row r="36" spans="1:13" ht="14.25">
      <c r="A36" s="44" t="s">
        <v>144</v>
      </c>
      <c r="B36" s="4">
        <f>'SEKTÖR (U S D)'!B36*1.5613</f>
        <v>1520490.712465374</v>
      </c>
      <c r="C36" s="4">
        <f>'SEKTÖR (U S D)'!C36*1.8389</f>
        <v>2310692.5366211333</v>
      </c>
      <c r="D36" s="34">
        <f t="shared" si="0"/>
        <v>51.970184209445115</v>
      </c>
      <c r="E36" s="34">
        <f t="shared" si="1"/>
        <v>11.905129710761758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D)'!J36*1.5076</f>
        <v>19030072.976</v>
      </c>
      <c r="K36" s="4">
        <f>'SEKTÖR (U S D)'!K36*1.6952</f>
        <v>26425073.748761583</v>
      </c>
      <c r="L36" s="34">
        <f t="shared" si="4"/>
        <v>38.859550260726145</v>
      </c>
      <c r="M36" s="45">
        <f t="shared" si="5"/>
        <v>11.465436504466757</v>
      </c>
    </row>
    <row r="37" spans="1:13" ht="14.25">
      <c r="A37" s="44" t="s">
        <v>156</v>
      </c>
      <c r="B37" s="4">
        <f>'SEKTÖR (U S D)'!B37*1.5613</f>
        <v>352127.21775654797</v>
      </c>
      <c r="C37" s="4">
        <f>'SEKTÖR (U S D)'!C37*1.8389</f>
        <v>384718.276306462</v>
      </c>
      <c r="D37" s="34">
        <f t="shared" si="0"/>
        <v>9.255478391462114</v>
      </c>
      <c r="E37" s="34">
        <f t="shared" si="1"/>
        <v>1.982142110618709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D)'!J37*1.5076</f>
        <v>4867494.648800001</v>
      </c>
      <c r="K37" s="4">
        <f>'SEKTÖR (U S D)'!K37*1.6952</f>
        <v>5436294.051229704</v>
      </c>
      <c r="L37" s="34">
        <f t="shared" si="4"/>
        <v>11.685670832117538</v>
      </c>
      <c r="M37" s="45">
        <f t="shared" si="5"/>
        <v>2.3587250827220725</v>
      </c>
    </row>
    <row r="38" spans="1:13" ht="14.25">
      <c r="A38" s="44" t="s">
        <v>155</v>
      </c>
      <c r="B38" s="4">
        <f>'SEKTÖR (U S D)'!B38*1.5613</f>
        <v>134585.7430814</v>
      </c>
      <c r="C38" s="4">
        <f>'SEKTÖR (U S D)'!C38*1.8389</f>
        <v>512974.794691359</v>
      </c>
      <c r="D38" s="34">
        <f t="shared" si="0"/>
        <v>281.15091758352304</v>
      </c>
      <c r="E38" s="34">
        <f t="shared" si="1"/>
        <v>2.642944213634829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D)'!J38*1.5076</f>
        <v>1853306.2484000002</v>
      </c>
      <c r="K38" s="4">
        <f>'SEKTÖR (U S D)'!K38*1.6952</f>
        <v>2801635.2329132967</v>
      </c>
      <c r="L38" s="34">
        <f t="shared" si="4"/>
        <v>51.16957790068477</v>
      </c>
      <c r="M38" s="45">
        <f t="shared" si="5"/>
        <v>1.2155868012723992</v>
      </c>
    </row>
    <row r="39" spans="1:13" ht="14.25">
      <c r="A39" s="44" t="s">
        <v>164</v>
      </c>
      <c r="B39" s="4">
        <f>'SEKTÖR (U S D)'!B39*1.5613</f>
        <v>23559.373697561</v>
      </c>
      <c r="C39" s="4">
        <f>'SEKTÖR (U S D)'!C39*1.8389</f>
        <v>33193.869906589</v>
      </c>
      <c r="D39" s="34">
        <f t="shared" si="0"/>
        <v>40.89453451823051</v>
      </c>
      <c r="E39" s="34">
        <f t="shared" si="1"/>
        <v>0.17102116381868399</v>
      </c>
      <c r="F39" s="4"/>
      <c r="G39" s="4"/>
      <c r="H39" s="34"/>
      <c r="I39" s="34"/>
      <c r="J39" s="4">
        <f>'SEKTÖR (U S D)'!J39*1.5076</f>
        <v>22749.684</v>
      </c>
      <c r="K39" s="4">
        <f>'SEKTÖR (U S D)'!K39*1.6952</f>
        <v>30600.055200000003</v>
      </c>
      <c r="L39" s="34">
        <f t="shared" si="4"/>
        <v>34.50760546827816</v>
      </c>
      <c r="M39" s="45">
        <f t="shared" si="5"/>
        <v>0.013276897285678158</v>
      </c>
    </row>
    <row r="40" spans="1:13" ht="14.25">
      <c r="A40" s="81" t="s">
        <v>165</v>
      </c>
      <c r="B40" s="4">
        <f>'SEKTÖR (U S D)'!B40*1.5613</f>
        <v>374830.16341512295</v>
      </c>
      <c r="C40" s="4">
        <f>'SEKTÖR (U S D)'!C40*1.8389</f>
        <v>474277.363431046</v>
      </c>
      <c r="D40" s="34">
        <f t="shared" si="0"/>
        <v>26.531269284693526</v>
      </c>
      <c r="E40" s="34">
        <f t="shared" si="1"/>
        <v>2.443567649541633</v>
      </c>
      <c r="F40" s="4"/>
      <c r="G40" s="4"/>
      <c r="H40" s="34"/>
      <c r="I40" s="34"/>
      <c r="J40" s="4">
        <f>'SEKTÖR (U S D)'!J40*1.5076</f>
        <v>361938.5776</v>
      </c>
      <c r="K40" s="4">
        <f>'SEKTÖR (U S D)'!K40*1.6952</f>
        <v>437215.8128</v>
      </c>
      <c r="L40" s="34">
        <f t="shared" si="4"/>
        <v>20.798345315705298</v>
      </c>
      <c r="M40" s="45">
        <f t="shared" si="5"/>
        <v>0.18970127342188225</v>
      </c>
    </row>
    <row r="41" spans="1:13" ht="15" thickBot="1">
      <c r="A41" s="44" t="s">
        <v>81</v>
      </c>
      <c r="B41" s="4">
        <f>'SEKTÖR (U S D)'!B41*1.5613</f>
        <v>7040.78508354</v>
      </c>
      <c r="C41" s="4">
        <f>'SEKTÖR (U S D)'!C41*1.8389</f>
        <v>10561.483424001999</v>
      </c>
      <c r="D41" s="34">
        <f t="shared" si="0"/>
        <v>50.00434324707217</v>
      </c>
      <c r="E41" s="34">
        <f t="shared" si="1"/>
        <v>0.05441478176264174</v>
      </c>
      <c r="F41" s="4">
        <f>'SEKTÖR (U S D)'!F41*1.4998</f>
        <v>89885.905374432</v>
      </c>
      <c r="G41" s="4">
        <f>'SEKTÖR (U S D)'!G41*1.6716</f>
        <v>123007.556120484</v>
      </c>
      <c r="H41" s="34">
        <f t="shared" si="2"/>
        <v>36.84854773179316</v>
      </c>
      <c r="I41" s="34">
        <f t="shared" si="3"/>
        <v>0.05468231050325175</v>
      </c>
      <c r="J41" s="4">
        <f>'SEKTÖR (U S D)'!J41*1.5076</f>
        <v>90039.9024</v>
      </c>
      <c r="K41" s="4">
        <f>'SEKTÖR (U S D)'!K41*1.6952</f>
        <v>126856.61582318401</v>
      </c>
      <c r="L41" s="34">
        <f t="shared" si="4"/>
        <v>40.8893306654495</v>
      </c>
      <c r="M41" s="45">
        <f t="shared" si="5"/>
        <v>0.05504115098109851</v>
      </c>
    </row>
    <row r="42" spans="1:13" ht="18" thickBot="1" thickTop="1">
      <c r="A42" s="51" t="s">
        <v>17</v>
      </c>
      <c r="B42" s="58">
        <f>'SEKTÖR (U S D)'!B42*1.5613</f>
        <v>459526.43604282994</v>
      </c>
      <c r="C42" s="58">
        <f>'SEKTÖR (U S D)'!C42*1.8389</f>
        <v>509338.551771791</v>
      </c>
      <c r="D42" s="59">
        <f t="shared" si="0"/>
        <v>10.83988032503931</v>
      </c>
      <c r="E42" s="59">
        <f t="shared" si="1"/>
        <v>2.6242095949301714</v>
      </c>
      <c r="F42" s="58">
        <f>'SEKTÖR (U S D)'!F42*1.4998</f>
        <v>5485414.4041313</v>
      </c>
      <c r="G42" s="58">
        <f>'SEKTÖR (U S D)'!G42*1.6716</f>
        <v>6479761.60440546</v>
      </c>
      <c r="H42" s="59">
        <f t="shared" si="2"/>
        <v>18.127111773456438</v>
      </c>
      <c r="I42" s="59">
        <f t="shared" si="3"/>
        <v>2.880541222135077</v>
      </c>
      <c r="J42" s="58">
        <f>'SEKTÖR (U S D)'!J42*1.5076</f>
        <v>5565343.09</v>
      </c>
      <c r="K42" s="58">
        <f>'SEKTÖR (U S D)'!K42*1.6952</f>
        <v>6523980.916505624</v>
      </c>
      <c r="L42" s="59">
        <f t="shared" si="4"/>
        <v>17.225134389794174</v>
      </c>
      <c r="M42" s="59">
        <f t="shared" si="5"/>
        <v>2.8306558258159487</v>
      </c>
    </row>
    <row r="43" spans="1:13" ht="14.25">
      <c r="A43" s="44" t="s">
        <v>84</v>
      </c>
      <c r="B43" s="4">
        <f>'SEKTÖR (U S D)'!B43*1.5613</f>
        <v>459526.43604282994</v>
      </c>
      <c r="C43" s="4">
        <f>'SEKTÖR (U S D)'!C43*1.8389</f>
        <v>509338.551771791</v>
      </c>
      <c r="D43" s="34">
        <f t="shared" si="0"/>
        <v>10.83988032503931</v>
      </c>
      <c r="E43" s="34">
        <f t="shared" si="1"/>
        <v>2.6242095949301714</v>
      </c>
      <c r="F43" s="4">
        <f>'SEKTÖR (U S D)'!F43*1.4998</f>
        <v>5485414.4041313</v>
      </c>
      <c r="G43" s="4">
        <f>'SEKTÖR (U S D)'!G43*1.6716</f>
        <v>6479761.60440546</v>
      </c>
      <c r="H43" s="34">
        <f t="shared" si="2"/>
        <v>18.127111773456438</v>
      </c>
      <c r="I43" s="34">
        <f t="shared" si="3"/>
        <v>2.880541222135077</v>
      </c>
      <c r="J43" s="4">
        <f>'SEKTÖR (U S D)'!J43*1.5076</f>
        <v>5565343.09</v>
      </c>
      <c r="K43" s="4">
        <f>'SEKTÖR (U S D)'!K43*1.6952</f>
        <v>6523980.916505624</v>
      </c>
      <c r="L43" s="34">
        <f t="shared" si="4"/>
        <v>17.225134389794174</v>
      </c>
      <c r="M43" s="45">
        <f t="shared" si="5"/>
        <v>2.8306558258159487</v>
      </c>
    </row>
    <row r="44" spans="1:13" ht="14.25">
      <c r="A44" s="111" t="s">
        <v>126</v>
      </c>
      <c r="B44" s="122">
        <f>'SEKTÖR (U S D)'!B44*1.5613</f>
        <v>0</v>
      </c>
      <c r="C44" s="122">
        <f>'SEKTÖR (U S D)'!C44*1.8389</f>
        <v>0</v>
      </c>
      <c r="D44" s="123"/>
      <c r="E44" s="124"/>
      <c r="F44" s="113">
        <f>'SEKTÖR (U S D)'!F44*1.4998</f>
        <v>2620493.668571404</v>
      </c>
      <c r="G44" s="113">
        <f>'SEKTÖR (U S D)'!G44*1.6716</f>
        <v>2122701.1363771195</v>
      </c>
      <c r="H44" s="114">
        <f t="shared" si="2"/>
        <v>-18.996135658120583</v>
      </c>
      <c r="I44" s="115">
        <f t="shared" si="3"/>
        <v>0.9436347351807077</v>
      </c>
      <c r="J44" s="113">
        <f>'SEKTÖR (U S D)'!J44*1.5076</f>
        <v>2604650.467501577</v>
      </c>
      <c r="K44" s="113">
        <f>'SEKTÖR (U S D)'!K44*1.6952</f>
        <v>2994941.683721752</v>
      </c>
      <c r="L44" s="114">
        <f t="shared" si="4"/>
        <v>14.98439890840895</v>
      </c>
      <c r="M44" s="116">
        <f t="shared" si="5"/>
        <v>1.299459522261571</v>
      </c>
    </row>
    <row r="45" spans="1:13" s="39" customFormat="1" ht="18.75" thickBot="1">
      <c r="A45" s="46" t="s">
        <v>18</v>
      </c>
      <c r="B45" s="47">
        <f>'SEKTÖR (U S D)'!B45*1.5613</f>
        <v>15008676.514951847</v>
      </c>
      <c r="C45" s="47">
        <f>'SEKTÖR (U S D)'!C45*1.8389</f>
        <v>19409217.646174494</v>
      </c>
      <c r="D45" s="48">
        <f>(C45-B45)/B45*100</f>
        <v>29.319981191138123</v>
      </c>
      <c r="E45" s="49">
        <f>C45/C$45*100</f>
        <v>100</v>
      </c>
      <c r="F45" s="47">
        <f>'SEKTÖR (U S D)'!F45*1.4998</f>
        <v>170802052.13216317</v>
      </c>
      <c r="G45" s="47">
        <f>'SEKTÖR (U S D)'!G45*1.6716</f>
        <v>224949448.89567024</v>
      </c>
      <c r="H45" s="48">
        <f t="shared" si="2"/>
        <v>31.70184203735966</v>
      </c>
      <c r="I45" s="49">
        <f t="shared" si="3"/>
        <v>100</v>
      </c>
      <c r="J45" s="47">
        <f>'SEKTÖR (U S D)'!J45*1.5076</f>
        <v>174287093.016</v>
      </c>
      <c r="K45" s="47">
        <f>'SEKTÖR (U S D)'!K45*1.6952</f>
        <v>230475950.37892175</v>
      </c>
      <c r="L45" s="48">
        <f t="shared" si="4"/>
        <v>32.239253286394224</v>
      </c>
      <c r="M45" s="49">
        <f t="shared" si="5"/>
        <v>100</v>
      </c>
    </row>
    <row r="46" spans="1:13" s="39" customFormat="1" ht="18">
      <c r="A46" s="118"/>
      <c r="B46" s="119"/>
      <c r="C46" s="119"/>
      <c r="D46" s="120"/>
      <c r="E46" s="121"/>
      <c r="F46" s="119"/>
      <c r="G46" s="119"/>
      <c r="H46" s="120"/>
      <c r="I46" s="121"/>
      <c r="J46" s="119"/>
      <c r="K46" s="119"/>
      <c r="L46" s="120"/>
      <c r="M46" s="121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C8" sqref="C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2" t="s">
        <v>118</v>
      </c>
      <c r="B5" s="173"/>
      <c r="C5" s="173"/>
      <c r="D5" s="173"/>
      <c r="E5" s="173"/>
      <c r="F5" s="173"/>
      <c r="G5" s="174"/>
    </row>
    <row r="6" spans="1:7" ht="50.25" customHeight="1" thickBot="1" thickTop="1">
      <c r="A6" s="40"/>
      <c r="B6" s="175" t="s">
        <v>167</v>
      </c>
      <c r="C6" s="177"/>
      <c r="D6" s="175" t="s">
        <v>168</v>
      </c>
      <c r="E6" s="176"/>
      <c r="F6" s="175" t="s">
        <v>157</v>
      </c>
      <c r="G6" s="177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9.229775994848206</v>
      </c>
      <c r="C8" s="59">
        <f>'SEKTÖR (TL)'!D8</f>
        <v>28.65089033300861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17.164540903837214</v>
      </c>
      <c r="G8" s="59">
        <f>'SEKTÖR (TL)'!L8</f>
        <v>31.74404997359037</v>
      </c>
    </row>
    <row r="9" spans="1:7" s="64" customFormat="1" ht="15.75">
      <c r="A9" s="60" t="s">
        <v>75</v>
      </c>
      <c r="B9" s="62">
        <f>'SEKTÖR (U S D)'!D9</f>
        <v>7.726121760475083</v>
      </c>
      <c r="C9" s="62">
        <f>'SEKTÖR (TL)'!D9</f>
        <v>26.87988554751657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15.572014571122573</v>
      </c>
      <c r="G9" s="62">
        <f>'SEKTÖR (TL)'!L9</f>
        <v>29.953355731604546</v>
      </c>
    </row>
    <row r="10" spans="1:7" ht="14.25">
      <c r="A10" s="44" t="s">
        <v>3</v>
      </c>
      <c r="B10" s="34">
        <f>'SEKTÖR (U S D)'!D10</f>
        <v>21.920696844963867</v>
      </c>
      <c r="C10" s="34">
        <f>'SEKTÖR (TL)'!D10</f>
        <v>43.59826390072635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31.02847995215827</v>
      </c>
      <c r="G10" s="34">
        <f>'SEKTÖR (TL)'!L10</f>
        <v>47.33316477507212</v>
      </c>
    </row>
    <row r="11" spans="1:7" ht="14.25">
      <c r="A11" s="44" t="s">
        <v>4</v>
      </c>
      <c r="B11" s="34">
        <f>'SEKTÖR (U S D)'!D11</f>
        <v>-21.423560525151064</v>
      </c>
      <c r="C11" s="34">
        <f>'SEKTÖR (TL)'!D11</f>
        <v>-7.452626304810274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1.0503425185114437</v>
      </c>
      <c r="G11" s="34">
        <f>'SEKTÖR (TL)'!L11</f>
        <v>13.62466213676081</v>
      </c>
    </row>
    <row r="12" spans="1:7" ht="14.25">
      <c r="A12" s="44" t="s">
        <v>5</v>
      </c>
      <c r="B12" s="34">
        <f>'SEKTÖR (U S D)'!D12</f>
        <v>8.485235522834618</v>
      </c>
      <c r="C12" s="34">
        <f>'SEKTÖR (TL)'!D12</f>
        <v>27.773970154961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6.529301490436547</v>
      </c>
      <c r="G12" s="34">
        <f>'SEKTÖR (TL)'!L12</f>
        <v>19.785401888158688</v>
      </c>
    </row>
    <row r="13" spans="1:7" ht="14.25">
      <c r="A13" s="44" t="s">
        <v>6</v>
      </c>
      <c r="B13" s="34">
        <f>'SEKTÖR (U S D)'!D13</f>
        <v>8.81330464161794</v>
      </c>
      <c r="C13" s="34">
        <f>'SEKTÖR (TL)'!D13</f>
        <v>28.160370143772017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9.08772550332229</v>
      </c>
      <c r="G13" s="34">
        <f>'SEKTÖR (TL)'!L13</f>
        <v>22.662186437537752</v>
      </c>
    </row>
    <row r="14" spans="1:7" ht="14.25">
      <c r="A14" s="44" t="s">
        <v>7</v>
      </c>
      <c r="B14" s="34">
        <f>'SEKTÖR (U S D)'!D14</f>
        <v>4.904167422154426</v>
      </c>
      <c r="C14" s="34">
        <f>'SEKTÖR (TL)'!D14</f>
        <v>23.556186173445067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12.786895244237229</v>
      </c>
      <c r="G14" s="34">
        <f>'SEKTÖR (TL)'!L14</f>
        <v>26.82166676706748</v>
      </c>
    </row>
    <row r="15" spans="1:7" ht="14.25">
      <c r="A15" s="44" t="s">
        <v>8</v>
      </c>
      <c r="B15" s="34">
        <f>'SEKTÖR (U S D)'!D15</f>
        <v>20.913781892707217</v>
      </c>
      <c r="C15" s="34">
        <f>'SEKTÖR (TL)'!D15</f>
        <v>42.41231891532655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0.5077359753044217</v>
      </c>
      <c r="G15" s="34">
        <f>'SEKTÖR (TL)'!L15</f>
        <v>13.014535702663856</v>
      </c>
    </row>
    <row r="16" spans="1:7" ht="14.25">
      <c r="A16" s="44" t="s">
        <v>145</v>
      </c>
      <c r="B16" s="34">
        <f>'SEKTÖR (U S D)'!D16</f>
        <v>33.719453253470085</v>
      </c>
      <c r="C16" s="34">
        <f>'SEKTÖR (TL)'!D16</f>
        <v>57.49484569769178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4.0498686165942335</v>
      </c>
      <c r="G16" s="34">
        <f>'SEKTÖR (TL)'!L16</f>
        <v>16.997437834207034</v>
      </c>
    </row>
    <row r="17" spans="1:7" ht="14.25">
      <c r="A17" s="81" t="s">
        <v>149</v>
      </c>
      <c r="B17" s="34">
        <f>'SEKTÖR (U S D)'!D17</f>
        <v>-9.293630469511724</v>
      </c>
      <c r="C17" s="34">
        <f>'SEKTÖR (TL)'!D17</f>
        <v>6.8340119961666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33.12904804577464</v>
      </c>
      <c r="G17" s="34">
        <f>'SEKTÖR (TL)'!L17</f>
        <v>49.695119559032335</v>
      </c>
    </row>
    <row r="18" spans="1:7" s="64" customFormat="1" ht="15.75">
      <c r="A18" s="42" t="s">
        <v>76</v>
      </c>
      <c r="B18" s="33">
        <f>'SEKTÖR (U S D)'!D18</f>
        <v>28.486693913398835</v>
      </c>
      <c r="C18" s="33">
        <f>'SEKTÖR (TL)'!D18</f>
        <v>51.331698864631505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43.89647054326775</v>
      </c>
      <c r="G18" s="33">
        <f>'SEKTÖR (TL)'!L18</f>
        <v>61.802399087919525</v>
      </c>
    </row>
    <row r="19" spans="1:7" ht="14.25">
      <c r="A19" s="44" t="s">
        <v>110</v>
      </c>
      <c r="B19" s="34">
        <f>'SEKTÖR (U S D)'!D19</f>
        <v>28.486693913398835</v>
      </c>
      <c r="C19" s="34">
        <f>'SEKTÖR (TL)'!D19</f>
        <v>51.331698864631505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43.89647054326775</v>
      </c>
      <c r="G19" s="34">
        <f>'SEKTÖR (TL)'!L19</f>
        <v>61.802399087919525</v>
      </c>
    </row>
    <row r="20" spans="1:7" s="64" customFormat="1" ht="15.75">
      <c r="A20" s="42" t="s">
        <v>77</v>
      </c>
      <c r="B20" s="33">
        <f>'SEKTÖR (U S D)'!D20</f>
        <v>6.53704255122565</v>
      </c>
      <c r="C20" s="33">
        <f>'SEKTÖR (TL)'!D20</f>
        <v>25.479387399890374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14.251972259536263</v>
      </c>
      <c r="G20" s="33">
        <f>'SEKTÖR (TL)'!L20</f>
        <v>28.46905238416416</v>
      </c>
    </row>
    <row r="21" spans="1:7" ht="15" thickBot="1">
      <c r="A21" s="44" t="s">
        <v>9</v>
      </c>
      <c r="B21" s="34">
        <f>'SEKTÖR (U S D)'!D21</f>
        <v>6.53704255122565</v>
      </c>
      <c r="C21" s="34">
        <f>'SEKTÖR (TL)'!D21</f>
        <v>25.479387399890374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14.251972259536263</v>
      </c>
      <c r="G21" s="34">
        <f>'SEKTÖR (TL)'!L21</f>
        <v>28.46905238416416</v>
      </c>
    </row>
    <row r="22" spans="1:7" ht="18" thickBot="1" thickTop="1">
      <c r="A22" s="51" t="s">
        <v>10</v>
      </c>
      <c r="B22" s="59">
        <f>'SEKTÖR (U S D)'!D22</f>
        <v>10.480245902705215</v>
      </c>
      <c r="C22" s="59">
        <f>'SEKTÖR (TL)'!D22</f>
        <v>30.123694479270235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17.91983820478232</v>
      </c>
      <c r="G22" s="59">
        <f>'SEKTÖR (TL)'!L22</f>
        <v>32.59333359296032</v>
      </c>
    </row>
    <row r="23" spans="1:7" s="64" customFormat="1" ht="15.75">
      <c r="A23" s="42" t="s">
        <v>78</v>
      </c>
      <c r="B23" s="33">
        <f>'SEKTÖR (U S D)'!D23</f>
        <v>2.0327188421048072</v>
      </c>
      <c r="C23" s="33">
        <f>'SEKTÖR (TL)'!D23</f>
        <v>20.17419245420261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19.040703869712246</v>
      </c>
      <c r="G23" s="33">
        <f>'SEKTÖR (TL)'!L23</f>
        <v>33.85367551070325</v>
      </c>
    </row>
    <row r="24" spans="1:7" ht="14.25">
      <c r="A24" s="44" t="s">
        <v>11</v>
      </c>
      <c r="B24" s="34">
        <f>'SEKTÖR (U S D)'!D24</f>
        <v>-2.86996460472715</v>
      </c>
      <c r="C24" s="34">
        <f>'SEKTÖR (TL)'!D24</f>
        <v>14.399809190012963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18.959283013138258</v>
      </c>
      <c r="G24" s="34">
        <f>'SEKTÖR (TL)'!L24</f>
        <v>33.76212295295301</v>
      </c>
    </row>
    <row r="25" spans="1:7" ht="14.25">
      <c r="A25" s="44" t="s">
        <v>12</v>
      </c>
      <c r="B25" s="34">
        <f>'SEKTÖR (U S D)'!D25</f>
        <v>1.0568634039100582</v>
      </c>
      <c r="C25" s="34">
        <f>'SEKTÖR (TL)'!D25</f>
        <v>19.024829381573188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12.040939390763636</v>
      </c>
      <c r="G25" s="34">
        <f>'SEKTÖR (TL)'!L25</f>
        <v>25.9828870093012</v>
      </c>
    </row>
    <row r="26" spans="1:7" ht="14.25">
      <c r="A26" s="44" t="s">
        <v>13</v>
      </c>
      <c r="B26" s="34">
        <f>'SEKTÖR (U S D)'!D26</f>
        <v>32.24898882260754</v>
      </c>
      <c r="C26" s="34">
        <f>'SEKTÖR (TL)'!D26</f>
        <v>55.762931881056176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26.31836921698297</v>
      </c>
      <c r="G26" s="34">
        <f>'SEKTÖR (TL)'!L26</f>
        <v>42.03694580567095</v>
      </c>
    </row>
    <row r="27" spans="1:7" s="64" customFormat="1" ht="15.75">
      <c r="A27" s="42" t="s">
        <v>79</v>
      </c>
      <c r="B27" s="33">
        <f>'SEKTÖR (U S D)'!D27</f>
        <v>10.951404333110535</v>
      </c>
      <c r="C27" s="33">
        <f>'SEKTÖR (TL)'!D27</f>
        <v>30.67862513812654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25.81760462548781</v>
      </c>
      <c r="G27" s="33">
        <f>'SEKTÖR (TL)'!L27</f>
        <v>41.47386797633785</v>
      </c>
    </row>
    <row r="28" spans="1:7" ht="14.25">
      <c r="A28" s="44" t="s">
        <v>14</v>
      </c>
      <c r="B28" s="34">
        <f>'SEKTÖR (U S D)'!D28</f>
        <v>10.951404333110535</v>
      </c>
      <c r="C28" s="34">
        <f>'SEKTÖR (TL)'!D28</f>
        <v>30.67862513812654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25.81760462548781</v>
      </c>
      <c r="G28" s="34">
        <f>'SEKTÖR (TL)'!L28</f>
        <v>41.47386797633785</v>
      </c>
    </row>
    <row r="29" spans="1:7" s="64" customFormat="1" ht="15.75">
      <c r="A29" s="42" t="s">
        <v>80</v>
      </c>
      <c r="B29" s="33">
        <f>'SEKTÖR (U S D)'!D29</f>
        <v>11.519319880588776</v>
      </c>
      <c r="C29" s="33">
        <f>'SEKTÖR (TL)'!D29</f>
        <v>31.34751638276738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16.34566107317319</v>
      </c>
      <c r="G29" s="33">
        <f>'SEKTÖR (TL)'!L29</f>
        <v>30.82327185675458</v>
      </c>
    </row>
    <row r="30" spans="1:7" ht="14.25">
      <c r="A30" s="44" t="s">
        <v>15</v>
      </c>
      <c r="B30" s="34">
        <f>'SEKTÖR (U S D)'!D30</f>
        <v>-4.231618437225525</v>
      </c>
      <c r="C30" s="34">
        <f>'SEKTÖR (TL)'!D30</f>
        <v>12.796052556066092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9.000718937483324</v>
      </c>
      <c r="G30" s="34">
        <f>'SEKTÖR (TL)'!L30</f>
        <v>22.56435310614335</v>
      </c>
    </row>
    <row r="31" spans="1:7" ht="14.25">
      <c r="A31" s="44" t="s">
        <v>121</v>
      </c>
      <c r="B31" s="34">
        <f>'SEKTÖR (U S D)'!D31</f>
        <v>8.144927710769851</v>
      </c>
      <c r="C31" s="34">
        <f>'SEKTÖR (TL)'!D31</f>
        <v>27.373155426461743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15.727740747602773</v>
      </c>
      <c r="G31" s="34">
        <f>'SEKTÖR (TL)'!L31</f>
        <v>30.128459880164666</v>
      </c>
    </row>
    <row r="32" spans="1:7" ht="14.25">
      <c r="A32" s="44" t="s">
        <v>122</v>
      </c>
      <c r="B32" s="34">
        <f>'SEKTÖR (U S D)'!D32</f>
        <v>-48.581072620211536</v>
      </c>
      <c r="C32" s="34">
        <f>'SEKTÖR (TL)'!D32</f>
        <v>-39.438759009355664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30.764393956258996</v>
      </c>
      <c r="G32" s="34">
        <f>'SEKTÖR (TL)'!L32</f>
        <v>47.03621692401847</v>
      </c>
    </row>
    <row r="33" spans="1:7" ht="14.25">
      <c r="A33" s="44" t="s">
        <v>32</v>
      </c>
      <c r="B33" s="34">
        <f>'SEKTÖR (U S D)'!D33</f>
        <v>18.546585991893636</v>
      </c>
      <c r="C33" s="34">
        <f>'SEKTÖR (TL)'!D33</f>
        <v>39.62423427944227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10.730828991538827</v>
      </c>
      <c r="G33" s="34">
        <f>'SEKTÖR (TL)'!L33</f>
        <v>24.509751463555745</v>
      </c>
    </row>
    <row r="34" spans="1:7" ht="14.25">
      <c r="A34" s="44" t="s">
        <v>31</v>
      </c>
      <c r="B34" s="34">
        <f>'SEKTÖR (U S D)'!D34</f>
        <v>4.812311341792337</v>
      </c>
      <c r="C34" s="34">
        <f>'SEKTÖR (TL)'!D34</f>
        <v>23.447998031398146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26.957789927470948</v>
      </c>
      <c r="G34" s="34">
        <f>'SEKTÖR (TL)'!L34</f>
        <v>42.75593359316048</v>
      </c>
    </row>
    <row r="35" spans="1:7" ht="14.25">
      <c r="A35" s="44" t="s">
        <v>16</v>
      </c>
      <c r="B35" s="34">
        <f>'SEKTÖR (U S D)'!D35</f>
        <v>5.183539329981597</v>
      </c>
      <c r="C35" s="34">
        <f>'SEKTÖR (TL)'!D35</f>
        <v>23.885230560368388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17.628425319243178</v>
      </c>
      <c r="G35" s="34">
        <f>'SEKTÖR (TL)'!L35</f>
        <v>32.26565839823628</v>
      </c>
    </row>
    <row r="36" spans="1:7" ht="14.25">
      <c r="A36" s="44" t="s">
        <v>144</v>
      </c>
      <c r="B36" s="34">
        <f>'SEKTÖR (U S D)'!D36</f>
        <v>29.0287936299998</v>
      </c>
      <c r="C36" s="34">
        <f>'SEKTÖR (TL)'!D36</f>
        <v>51.970184209445115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23.492601447068623</v>
      </c>
      <c r="G36" s="34">
        <f>'SEKTÖR (TL)'!L36</f>
        <v>38.859550260726145</v>
      </c>
    </row>
    <row r="37" spans="1:7" ht="14.25">
      <c r="A37" s="44" t="s">
        <v>156</v>
      </c>
      <c r="B37" s="34">
        <f>'SEKTÖR (U S D)'!D37</f>
        <v>-7.237708188270275</v>
      </c>
      <c r="C37" s="34">
        <f>'SEKTÖR (TL)'!D37</f>
        <v>9.255478391462114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-0.6740695218850777</v>
      </c>
      <c r="G37" s="34">
        <f>'SEKTÖR (TL)'!L37</f>
        <v>11.685670832117538</v>
      </c>
    </row>
    <row r="38" spans="1:7" ht="14.25">
      <c r="A38" s="81" t="s">
        <v>155</v>
      </c>
      <c r="B38" s="34">
        <f>'SEKTÖR (U S D)'!D38</f>
        <v>223.61244636639</v>
      </c>
      <c r="C38" s="34">
        <f>'SEKTÖR (TL)'!D38</f>
        <v>281.15091758352304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34.44033485315736</v>
      </c>
      <c r="G38" s="34">
        <f>'SEKTÖR (TL)'!L38</f>
        <v>51.16957790068477</v>
      </c>
    </row>
    <row r="39" spans="1:7" ht="15" thickBot="1">
      <c r="A39" s="44" t="s">
        <v>81</v>
      </c>
      <c r="B39" s="34">
        <f>'SEKTÖR (U S D)'!D41</f>
        <v>27.35971565156006</v>
      </c>
      <c r="C39" s="34">
        <f>'SEKTÖR (TL)'!D41</f>
        <v>50.00434324707217</v>
      </c>
      <c r="D39" s="34">
        <f>'SEKTÖR (U S D)'!H41</f>
        <v>22.783830993146314</v>
      </c>
      <c r="E39" s="34">
        <f>'SEKTÖR (TL)'!H41</f>
        <v>36.84854773179316</v>
      </c>
      <c r="F39" s="34">
        <f>'SEKTÖR (U S D)'!L41</f>
        <v>25.297755374723735</v>
      </c>
      <c r="G39" s="34">
        <f>'SEKTÖR (TL)'!L41</f>
        <v>40.8893306654495</v>
      </c>
    </row>
    <row r="40" spans="1:7" ht="18" thickBot="1" thickTop="1">
      <c r="A40" s="51" t="s">
        <v>17</v>
      </c>
      <c r="B40" s="59">
        <f>'SEKTÖR (U S D)'!D42</f>
        <v>-5.8924872741944325</v>
      </c>
      <c r="C40" s="59">
        <f>'SEKTÖR (TL)'!D42</f>
        <v>10.83988032503931</v>
      </c>
      <c r="D40" s="59">
        <f>'SEKTÖR (U S D)'!H42</f>
        <v>5.98650528704831</v>
      </c>
      <c r="E40" s="59">
        <f>'SEKTÖR (TL)'!H42</f>
        <v>18.127111773456438</v>
      </c>
      <c r="F40" s="59">
        <f>'SEKTÖR (U S D)'!L42</f>
        <v>4.252367039908976</v>
      </c>
      <c r="G40" s="59">
        <f>'SEKTÖR (TL)'!L42</f>
        <v>17.225134389794174</v>
      </c>
    </row>
    <row r="41" spans="1:7" ht="14.25">
      <c r="A41" s="44" t="s">
        <v>84</v>
      </c>
      <c r="B41" s="34">
        <f>'SEKTÖR (U S D)'!D43</f>
        <v>-5.8924872741944325</v>
      </c>
      <c r="C41" s="34">
        <f>'SEKTÖR (TL)'!D43</f>
        <v>10.83988032503931</v>
      </c>
      <c r="D41" s="34">
        <f>'SEKTÖR (U S D)'!H43</f>
        <v>5.98650528704831</v>
      </c>
      <c r="E41" s="34">
        <f>'SEKTÖR (TL)'!H43</f>
        <v>18.127111773456438</v>
      </c>
      <c r="F41" s="34">
        <f>'SEKTÖR (U S D)'!L43</f>
        <v>4.252367039908976</v>
      </c>
      <c r="G41" s="34">
        <f>'SEKTÖR (TL)'!L43</f>
        <v>17.225134389794174</v>
      </c>
    </row>
    <row r="42" spans="1:7" ht="14.25">
      <c r="A42" s="111" t="s">
        <v>126</v>
      </c>
      <c r="B42" s="123"/>
      <c r="C42" s="123"/>
      <c r="D42" s="114">
        <f>'SEKTÖR (U S D)'!H44</f>
        <v>-27.32137129699046</v>
      </c>
      <c r="E42" s="114">
        <f>'SEKTÖR (TL)'!H44</f>
        <v>-18.996135658120583</v>
      </c>
      <c r="F42" s="114">
        <f>'SEKTÖR (U S D)'!L44</f>
        <v>2.259603465265066</v>
      </c>
      <c r="G42" s="114">
        <f>'SEKTÖR (TL)'!L44</f>
        <v>14.98439890840895</v>
      </c>
    </row>
    <row r="43" spans="1:7" s="39" customFormat="1" ht="18.75" thickBot="1">
      <c r="A43" s="46" t="s">
        <v>18</v>
      </c>
      <c r="B43" s="48">
        <f>'SEKTÖR (U S D)'!D45</f>
        <v>9.7978610222002</v>
      </c>
      <c r="C43" s="48">
        <f>'SEKTÖR (TL)'!D45</f>
        <v>29.319981191138123</v>
      </c>
      <c r="D43" s="48">
        <f>'SEKTÖR (U S D)'!H45</f>
        <v>18.166082009830113</v>
      </c>
      <c r="E43" s="48">
        <f>'SEKTÖR (TL)'!H45</f>
        <v>31.70184203735966</v>
      </c>
      <c r="F43" s="48">
        <f>'SEKTÖR (U S D)'!L45</f>
        <v>17.604942339881987</v>
      </c>
      <c r="G43" s="48">
        <f>'SEKTÖR (TL)'!L45</f>
        <v>32.239253286394224</v>
      </c>
    </row>
    <row r="44" spans="1:7" s="39" customFormat="1" ht="18">
      <c r="A44" s="118"/>
      <c r="B44" s="120"/>
      <c r="C44" s="120"/>
      <c r="D44" s="120"/>
      <c r="E44" s="120"/>
      <c r="F44" s="120"/>
      <c r="G44" s="120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22" sqref="G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161</v>
      </c>
    </row>
    <row r="5" ht="13.5" thickBot="1"/>
    <row r="6" spans="1:13" ht="24" thickBot="1" thickTop="1">
      <c r="A6" s="178" t="s">
        <v>116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</row>
    <row r="7" spans="1:13" ht="24" customHeight="1" thickBot="1" thickTop="1">
      <c r="A7" s="6"/>
      <c r="B7" s="165" t="s">
        <v>20</v>
      </c>
      <c r="C7" s="166"/>
      <c r="D7" s="166"/>
      <c r="E7" s="168"/>
      <c r="F7" s="165" t="s">
        <v>115</v>
      </c>
      <c r="G7" s="166"/>
      <c r="H7" s="166"/>
      <c r="I7" s="167"/>
      <c r="J7" s="165" t="s">
        <v>115</v>
      </c>
      <c r="K7" s="166"/>
      <c r="L7" s="166"/>
      <c r="M7" s="168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162</v>
      </c>
      <c r="E8" s="79" t="s">
        <v>163</v>
      </c>
      <c r="F8" s="76" t="s">
        <v>133</v>
      </c>
      <c r="G8" s="77" t="s">
        <v>173</v>
      </c>
      <c r="H8" s="78" t="s">
        <v>162</v>
      </c>
      <c r="I8" s="79" t="s">
        <v>163</v>
      </c>
      <c r="J8" s="76">
        <v>2010</v>
      </c>
      <c r="K8" s="77">
        <v>2011</v>
      </c>
      <c r="L8" s="78" t="s">
        <v>137</v>
      </c>
      <c r="M8" s="79" t="s">
        <v>136</v>
      </c>
    </row>
    <row r="9" spans="1:13" ht="22.5" customHeight="1" thickTop="1">
      <c r="A9" s="8" t="s">
        <v>34</v>
      </c>
      <c r="B9" s="83">
        <v>74045.351</v>
      </c>
      <c r="C9" s="12">
        <v>94379.525</v>
      </c>
      <c r="D9" s="50">
        <f aca="true" t="shared" si="0" ref="D9:D22">(C9-B9)/B9*100</f>
        <v>27.46178352237131</v>
      </c>
      <c r="E9" s="9">
        <f aca="true" t="shared" si="1" ref="E9:E22">C9/C$22*100</f>
        <v>0.8941860083205753</v>
      </c>
      <c r="F9" s="84">
        <v>1002628.75</v>
      </c>
      <c r="G9" s="84">
        <v>1093244.159</v>
      </c>
      <c r="H9" s="85">
        <f aca="true" t="shared" si="2" ref="H9:H22">(G9-F9)/F9*100</f>
        <v>9.037782828389869</v>
      </c>
      <c r="I9" s="9">
        <f aca="true" t="shared" si="3" ref="I9:I22">G9/G$22*100</f>
        <v>0.8146910836586347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1082534.987</v>
      </c>
      <c r="C10" s="12">
        <v>1071489.459</v>
      </c>
      <c r="D10" s="50">
        <f t="shared" si="0"/>
        <v>-1.0203391236905983</v>
      </c>
      <c r="E10" s="9">
        <f t="shared" si="1"/>
        <v>10.151681546403022</v>
      </c>
      <c r="F10" s="84">
        <v>9336900.037000002</v>
      </c>
      <c r="G10" s="84">
        <v>12578611.909</v>
      </c>
      <c r="H10" s="85">
        <f t="shared" si="2"/>
        <v>34.71935930719868</v>
      </c>
      <c r="I10" s="9">
        <f t="shared" si="3"/>
        <v>9.37364529478782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239409.908</v>
      </c>
      <c r="C11" s="12">
        <v>252954.602</v>
      </c>
      <c r="D11" s="50">
        <f t="shared" si="0"/>
        <v>5.6575327701141</v>
      </c>
      <c r="E11" s="9">
        <f t="shared" si="1"/>
        <v>2.396584066816397</v>
      </c>
      <c r="F11" s="84">
        <v>3353904.4310000003</v>
      </c>
      <c r="G11" s="84">
        <v>3320343.139</v>
      </c>
      <c r="H11" s="85">
        <f t="shared" si="2"/>
        <v>-1.0006633370287694</v>
      </c>
      <c r="I11" s="9">
        <f t="shared" si="3"/>
        <v>2.4743365219575097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128</v>
      </c>
      <c r="B12" s="83">
        <v>126733.822</v>
      </c>
      <c r="C12" s="12">
        <v>120524.657</v>
      </c>
      <c r="D12" s="50">
        <f t="shared" si="0"/>
        <v>-4.899374848807128</v>
      </c>
      <c r="E12" s="9">
        <f t="shared" si="1"/>
        <v>1.1418945152249547</v>
      </c>
      <c r="F12" s="84">
        <v>1478285.516</v>
      </c>
      <c r="G12" s="84">
        <v>1705391.384</v>
      </c>
      <c r="H12" s="85">
        <f t="shared" si="2"/>
        <v>15.362787874328331</v>
      </c>
      <c r="I12" s="9">
        <f t="shared" si="3"/>
        <v>1.270866295744882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85206.204</v>
      </c>
      <c r="C13" s="12">
        <v>76049.464</v>
      </c>
      <c r="D13" s="50">
        <f t="shared" si="0"/>
        <v>-10.746564886284562</v>
      </c>
      <c r="E13" s="9">
        <f t="shared" si="1"/>
        <v>0.7205203315981862</v>
      </c>
      <c r="F13" s="84">
        <v>1195429.32</v>
      </c>
      <c r="G13" s="84">
        <v>1103234.193</v>
      </c>
      <c r="H13" s="85">
        <f t="shared" si="2"/>
        <v>-7.712302639523689</v>
      </c>
      <c r="I13" s="9">
        <f t="shared" si="3"/>
        <v>0.8221357075866428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851361.546</v>
      </c>
      <c r="C14" s="12">
        <v>926527.69</v>
      </c>
      <c r="D14" s="50">
        <f t="shared" si="0"/>
        <v>8.82893341297329</v>
      </c>
      <c r="E14" s="9">
        <f t="shared" si="1"/>
        <v>8.778260928094133</v>
      </c>
      <c r="F14" s="84">
        <v>8931548.472000001</v>
      </c>
      <c r="G14" s="84">
        <v>11474243.358000001</v>
      </c>
      <c r="H14" s="85">
        <f t="shared" si="2"/>
        <v>28.46869044008699</v>
      </c>
      <c r="I14" s="9">
        <f t="shared" si="3"/>
        <v>8.550664257874999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498449.208</v>
      </c>
      <c r="C15" s="12">
        <v>563043.601</v>
      </c>
      <c r="D15" s="50">
        <f t="shared" si="0"/>
        <v>12.959072251149017</v>
      </c>
      <c r="E15" s="9">
        <f t="shared" si="1"/>
        <v>5.334480228509656</v>
      </c>
      <c r="F15" s="84">
        <v>5307514.352</v>
      </c>
      <c r="G15" s="84">
        <v>7102595.727999998</v>
      </c>
      <c r="H15" s="85">
        <f t="shared" si="2"/>
        <v>33.82150771431392</v>
      </c>
      <c r="I15" s="9">
        <f t="shared" si="3"/>
        <v>5.292890305241968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410035.782</v>
      </c>
      <c r="C16" s="12">
        <v>402187.963</v>
      </c>
      <c r="D16" s="50">
        <f t="shared" si="0"/>
        <v>-1.9139351599319736</v>
      </c>
      <c r="E16" s="9">
        <f t="shared" si="1"/>
        <v>3.810475304146246</v>
      </c>
      <c r="F16" s="84">
        <v>4559366.533</v>
      </c>
      <c r="G16" s="84">
        <v>5816178.9059999995</v>
      </c>
      <c r="H16" s="85">
        <f t="shared" si="2"/>
        <v>27.56550419676469</v>
      </c>
      <c r="I16" s="9">
        <f t="shared" si="3"/>
        <v>4.33424597485696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2450088.251</v>
      </c>
      <c r="C17" s="12">
        <v>3118529.966</v>
      </c>
      <c r="D17" s="50">
        <f t="shared" si="0"/>
        <v>27.28235257351144</v>
      </c>
      <c r="E17" s="9">
        <f t="shared" si="1"/>
        <v>29.54608917692306</v>
      </c>
      <c r="F17" s="84">
        <v>33449402.915000007</v>
      </c>
      <c r="G17" s="84">
        <v>38351489.437</v>
      </c>
      <c r="H17" s="85">
        <f t="shared" si="2"/>
        <v>14.655228777795932</v>
      </c>
      <c r="I17" s="9">
        <f t="shared" si="3"/>
        <v>28.579724146829133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1422895.161</v>
      </c>
      <c r="C18" s="12">
        <v>1413872.129</v>
      </c>
      <c r="D18" s="50">
        <f t="shared" si="0"/>
        <v>-0.6341318916046353</v>
      </c>
      <c r="E18" s="9">
        <f t="shared" si="1"/>
        <v>13.395539713790924</v>
      </c>
      <c r="F18" s="84">
        <v>16499725.571999999</v>
      </c>
      <c r="G18" s="84">
        <v>18454908.828</v>
      </c>
      <c r="H18" s="85">
        <f t="shared" si="2"/>
        <v>11.849792576659244</v>
      </c>
      <c r="I18" s="9">
        <f t="shared" si="3"/>
        <v>13.752691517380086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101720.69</v>
      </c>
      <c r="C19" s="12">
        <v>106535.564</v>
      </c>
      <c r="D19" s="50">
        <f t="shared" si="0"/>
        <v>4.733426405188557</v>
      </c>
      <c r="E19" s="9">
        <f t="shared" si="1"/>
        <v>1.009356751025619</v>
      </c>
      <c r="F19" s="84">
        <v>1380893.5219999999</v>
      </c>
      <c r="G19" s="84">
        <v>1476463.262</v>
      </c>
      <c r="H19" s="85">
        <f t="shared" si="2"/>
        <v>6.9208623603058825</v>
      </c>
      <c r="I19" s="9">
        <f t="shared" si="3"/>
        <v>1.100267899900065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709547.36</v>
      </c>
      <c r="C20" s="12">
        <v>761083.019</v>
      </c>
      <c r="D20" s="50">
        <f t="shared" si="0"/>
        <v>7.2631739479659245</v>
      </c>
      <c r="E20" s="9">
        <f t="shared" si="1"/>
        <v>7.210777833011796</v>
      </c>
      <c r="F20" s="84">
        <v>8718179.252</v>
      </c>
      <c r="G20" s="84">
        <v>10219339.824</v>
      </c>
      <c r="H20" s="85">
        <f t="shared" si="2"/>
        <v>17.21873947080893</v>
      </c>
      <c r="I20" s="9">
        <f t="shared" si="3"/>
        <v>7.615503789296166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1560907.435</v>
      </c>
      <c r="C21" s="90">
        <v>1647620.146</v>
      </c>
      <c r="D21" s="91">
        <f t="shared" si="0"/>
        <v>5.555275672064429</v>
      </c>
      <c r="E21" s="92">
        <f t="shared" si="1"/>
        <v>15.610153596135426</v>
      </c>
      <c r="F21" s="93">
        <v>18664201.262000002</v>
      </c>
      <c r="G21" s="94">
        <v>21495207.125</v>
      </c>
      <c r="H21" s="95">
        <f t="shared" si="2"/>
        <v>15.168106168914274</v>
      </c>
      <c r="I21" s="92">
        <f t="shared" si="3"/>
        <v>16.018337204885132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9612935.705</v>
      </c>
      <c r="C22" s="102">
        <v>10554797.785</v>
      </c>
      <c r="D22" s="103">
        <f t="shared" si="0"/>
        <v>9.797861016693442</v>
      </c>
      <c r="E22" s="104">
        <f t="shared" si="1"/>
        <v>100</v>
      </c>
      <c r="F22" s="105">
        <v>113877979.93400002</v>
      </c>
      <c r="G22" s="106">
        <v>134191251.252</v>
      </c>
      <c r="H22" s="103">
        <f t="shared" si="2"/>
        <v>17.83775171439896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9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1"/>
      <c r="I27" s="181"/>
      <c r="N27" t="s">
        <v>74</v>
      </c>
    </row>
    <row r="28" spans="8:9" ht="12.75">
      <c r="H28" s="181"/>
      <c r="I28" s="181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1"/>
      <c r="I40" s="181"/>
    </row>
    <row r="41" spans="8:9" ht="12.75">
      <c r="H41" s="181"/>
      <c r="I41" s="181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1"/>
      <c r="I52" s="181"/>
    </row>
    <row r="53" spans="8:9" ht="12.75">
      <c r="H53" s="181"/>
      <c r="I53" s="181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T28" sqref="T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hidden="1" customWidth="1"/>
    <col min="5" max="6" width="13.421875" style="0" hidden="1" customWidth="1"/>
    <col min="7" max="9" width="14.57421875" style="0" hidden="1" customWidth="1"/>
    <col min="10" max="13" width="13.421875" style="0" hidden="1" customWidth="1"/>
    <col min="14" max="14" width="18.57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172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127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138</v>
      </c>
      <c r="C5" s="30">
        <v>1040249.627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967263.345</v>
      </c>
      <c r="P5" s="68">
        <f aca="true" t="shared" si="0" ref="P5:P24">O5/O$26*100</f>
        <v>9.164205366469663</v>
      </c>
    </row>
    <row r="6" spans="1:16" ht="12.75">
      <c r="A6" s="67" t="s">
        <v>88</v>
      </c>
      <c r="B6" s="29" t="s">
        <v>66</v>
      </c>
      <c r="C6" s="30">
        <v>752375.972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703506.874</v>
      </c>
      <c r="P6" s="68">
        <f t="shared" si="0"/>
        <v>6.665280456853348</v>
      </c>
    </row>
    <row r="7" spans="1:16" ht="12.75">
      <c r="A7" s="67" t="s">
        <v>89</v>
      </c>
      <c r="B7" s="29" t="s">
        <v>131</v>
      </c>
      <c r="C7" s="30">
        <v>625924.11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568252.679</v>
      </c>
      <c r="P7" s="68">
        <f t="shared" si="0"/>
        <v>5.383832931664089</v>
      </c>
    </row>
    <row r="8" spans="1:16" ht="12.75">
      <c r="A8" s="67" t="s">
        <v>90</v>
      </c>
      <c r="B8" s="29" t="s">
        <v>63</v>
      </c>
      <c r="C8" s="30">
        <v>513172.72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462653.295</v>
      </c>
      <c r="P8" s="68">
        <f t="shared" si="0"/>
        <v>4.383345891034331</v>
      </c>
    </row>
    <row r="9" spans="1:16" ht="12.75">
      <c r="A9" s="67" t="s">
        <v>91</v>
      </c>
      <c r="B9" s="29" t="s">
        <v>62</v>
      </c>
      <c r="C9" s="30">
        <v>512191.334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456836.679</v>
      </c>
      <c r="P9" s="68">
        <f t="shared" si="0"/>
        <v>4.32823715168487</v>
      </c>
    </row>
    <row r="10" spans="1:16" ht="12.75">
      <c r="A10" s="67" t="s">
        <v>92</v>
      </c>
      <c r="B10" s="29" t="s">
        <v>158</v>
      </c>
      <c r="C10" s="30">
        <v>457902.169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414633.706</v>
      </c>
      <c r="P10" s="68">
        <f t="shared" si="0"/>
        <v>3.928390808238893</v>
      </c>
    </row>
    <row r="11" spans="1:16" ht="12.75">
      <c r="A11" s="67" t="s">
        <v>93</v>
      </c>
      <c r="B11" s="29" t="s">
        <v>139</v>
      </c>
      <c r="C11" s="30">
        <v>442869.359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373530.295</v>
      </c>
      <c r="P11" s="68">
        <f t="shared" si="0"/>
        <v>3.538962115821722</v>
      </c>
    </row>
    <row r="12" spans="1:16" ht="12.75">
      <c r="A12" s="67" t="s">
        <v>94</v>
      </c>
      <c r="B12" s="29" t="s">
        <v>150</v>
      </c>
      <c r="C12" s="30">
        <v>324589.134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294309.119</v>
      </c>
      <c r="P12" s="68">
        <f t="shared" si="0"/>
        <v>2.7883918290532956</v>
      </c>
    </row>
    <row r="13" spans="1:16" ht="12.75">
      <c r="A13" s="67" t="s">
        <v>95</v>
      </c>
      <c r="B13" s="29" t="s">
        <v>65</v>
      </c>
      <c r="C13" s="30">
        <v>300512.79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274960.607</v>
      </c>
      <c r="P13" s="68">
        <f t="shared" si="0"/>
        <v>2.605076976464105</v>
      </c>
    </row>
    <row r="14" spans="1:16" ht="12.75">
      <c r="A14" s="67" t="s">
        <v>96</v>
      </c>
      <c r="B14" s="29" t="s">
        <v>64</v>
      </c>
      <c r="C14" s="30">
        <v>294987.49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264833.514</v>
      </c>
      <c r="P14" s="68">
        <f t="shared" si="0"/>
        <v>2.5091292074340097</v>
      </c>
    </row>
    <row r="15" spans="1:16" ht="12.75">
      <c r="A15" s="67" t="s">
        <v>97</v>
      </c>
      <c r="B15" s="29" t="s">
        <v>141</v>
      </c>
      <c r="C15" s="30">
        <v>278474.819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262995.367</v>
      </c>
      <c r="P15" s="68">
        <f t="shared" si="0"/>
        <v>2.4917139330014195</v>
      </c>
    </row>
    <row r="16" spans="1:16" ht="12.75">
      <c r="A16" s="67" t="s">
        <v>98</v>
      </c>
      <c r="B16" s="29" t="s">
        <v>148</v>
      </c>
      <c r="C16" s="30">
        <v>244885.519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239192.771</v>
      </c>
      <c r="P16" s="68">
        <f t="shared" si="0"/>
        <v>2.266199465688374</v>
      </c>
    </row>
    <row r="17" spans="1:16" ht="12.75">
      <c r="A17" s="67" t="s">
        <v>99</v>
      </c>
      <c r="B17" s="29" t="s">
        <v>124</v>
      </c>
      <c r="C17" s="30">
        <v>235498.597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224326.468</v>
      </c>
      <c r="P17" s="68">
        <f t="shared" si="0"/>
        <v>2.125350694320775</v>
      </c>
    </row>
    <row r="18" spans="1:16" ht="12.75">
      <c r="A18" s="67" t="s">
        <v>100</v>
      </c>
      <c r="B18" s="29" t="s">
        <v>159</v>
      </c>
      <c r="C18" s="30">
        <v>226412.038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209842.183</v>
      </c>
      <c r="P18" s="68">
        <f t="shared" si="0"/>
        <v>1.988121300678782</v>
      </c>
    </row>
    <row r="19" spans="1:16" ht="12.75">
      <c r="A19" s="67" t="s">
        <v>101</v>
      </c>
      <c r="B19" s="29" t="s">
        <v>140</v>
      </c>
      <c r="C19" s="30">
        <v>193867.276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181886.614</v>
      </c>
      <c r="P19" s="68">
        <f t="shared" si="0"/>
        <v>1.7232600539698901</v>
      </c>
    </row>
    <row r="20" spans="1:16" ht="12.75">
      <c r="A20" s="67" t="s">
        <v>102</v>
      </c>
      <c r="B20" s="29" t="s">
        <v>67</v>
      </c>
      <c r="C20" s="30">
        <v>186636.975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167969.788</v>
      </c>
      <c r="P20" s="68">
        <f t="shared" si="0"/>
        <v>1.5914069736555267</v>
      </c>
    </row>
    <row r="21" spans="1:16" ht="12.75">
      <c r="A21" s="67" t="s">
        <v>103</v>
      </c>
      <c r="B21" s="29" t="s">
        <v>152</v>
      </c>
      <c r="C21" s="30">
        <v>181560.687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165567.338</v>
      </c>
      <c r="P21" s="68">
        <f t="shared" si="0"/>
        <v>1.5686452869892393</v>
      </c>
    </row>
    <row r="22" spans="1:16" ht="12.75">
      <c r="A22" s="67" t="s">
        <v>104</v>
      </c>
      <c r="B22" s="29" t="s">
        <v>169</v>
      </c>
      <c r="C22" s="30">
        <v>162345.924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146515.203</v>
      </c>
      <c r="P22" s="68">
        <f t="shared" si="0"/>
        <v>1.3881384180871572</v>
      </c>
    </row>
    <row r="23" spans="1:16" ht="12.75">
      <c r="A23" s="67" t="s">
        <v>105</v>
      </c>
      <c r="B23" s="29" t="s">
        <v>151</v>
      </c>
      <c r="C23" s="30">
        <v>158781.527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131265.071</v>
      </c>
      <c r="P23" s="68">
        <f t="shared" si="0"/>
        <v>1.243653110920089</v>
      </c>
    </row>
    <row r="24" spans="1:16" ht="12.75">
      <c r="A24" s="67" t="s">
        <v>106</v>
      </c>
      <c r="B24" s="29" t="s">
        <v>176</v>
      </c>
      <c r="C24" s="30">
        <v>127004.808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120735.399</v>
      </c>
      <c r="P24" s="68">
        <f t="shared" si="0"/>
        <v>1.1438911617586998</v>
      </c>
    </row>
    <row r="25" spans="1:16" ht="12.75">
      <c r="A25" s="27"/>
      <c r="B25" s="182" t="s">
        <v>86</v>
      </c>
      <c r="C25" s="182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6631076.3149999995</v>
      </c>
      <c r="P25" s="37">
        <f>SUM(P5:P24)</f>
        <v>62.825233133788274</v>
      </c>
    </row>
    <row r="26" spans="1:16" ht="13.5" customHeight="1">
      <c r="A26" s="27"/>
      <c r="B26" s="183" t="s">
        <v>109</v>
      </c>
      <c r="C26" s="183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10554797.78464</v>
      </c>
      <c r="P26" s="30">
        <f>O26/O$26*100</f>
        <v>100</v>
      </c>
    </row>
    <row r="28" ht="12.75">
      <c r="B28" s="15" t="s">
        <v>125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0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2012-02-01T08:54:41Z</dcterms:modified>
  <cp:category/>
  <cp:version/>
  <cp:contentType/>
  <cp:contentStatus/>
</cp:coreProperties>
</file>