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5480" windowHeight="84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<sst xmlns="http://schemas.openxmlformats.org/spreadsheetml/2006/main" count="339" uniqueCount="177">
  <si>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</si>
  <si>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</si>
  <si>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</si>
  <si>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</si>
  <si>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</si>
  <si>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</si>
  <si>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</si>
  <si>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</si>
  <si>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</si>
  <si>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</si>
  <si>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</si>
  <si>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</si>
  <si>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</si>
  <si>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</si>
  <si>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</si>
  <si>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</si>
  <si>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</si>
  <si>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</si>
  <si>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</si>
  <si>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</si>
  <si>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</si>
  <si>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</si>
  <si>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</si>
  <si>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</si>
  <si>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</si>
  <si>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</si>
  <si>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</si>
  <si>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</si>
  <si>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</si>
  <si>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</si>
  <si>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</si>
  <si>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</si>
  <si>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</si>
  <si>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</si>
  <si>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</si>
  <si>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</si>
  <si>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</si>
  <si>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</si>
  <si>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</si>
  <si>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</si>
  <si>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</si>
  <si>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</si>
  <si>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</si>
  <si>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</si>
  <si>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</si>
  <si>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</si>
  <si>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</si>
  <si>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</si>
  <si>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</si>
  <si>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</si>
  <si>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</si>
  <si>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</si>
  <si>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</si>
  <si>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</si>
  <si>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</si>
  <si>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</si>
  <si>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</si>
  <si>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</si>
  <si>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</si>
  <si>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</si>
  <si>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</si>
  <si>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</si>
  <si>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</si>
  <si>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</si>
  <si>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</si>
  <si>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</si>
  <si>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</si>
  <si>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</si>
  <si>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</si>
  <si>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</si>
  <si>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</si>
  <si>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</si>
  <si>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</si>
  <si>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</si>
  <si>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</si>
  <si>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</si>
  <si>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</si>
  <si>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</si>
  <si>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</si>
  <si>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</si>
  <si>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</si>
  <si>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</si>
  <si>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</si>
  <si>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</si>
  <si>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</si>
  <si>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</si>
  <si>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</si>
  <si>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</si>
  <si>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</si>
  <si>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</si>
  <si>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</si>
  <si>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</si>
  <si>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</si>
  <si>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</si>
  <si>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</si>
  <si>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</si>
  <si>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</si>
  <si>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</si>
  <si>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</si>
  <si>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</si>
  <si>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</si>
  <si>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</si>
  <si>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</si>
  <si>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</si>
  <si>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</si>
  <si>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</si>
  <si>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</si>
  <si>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</si>
  <si>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</si>
  <si>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</si>
  <si>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</si>
  <si>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</si>
  <si>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</si>
  <si>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</si>
  <si>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</si>
  <si>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</si>
  <si>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</si>
  <si>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</si>
  <si>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</si>
  <si>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</si>
  <si>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</si>
  <si>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</si>
  <si>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</si>
  <si>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</si>
  <si>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</si>
  <si>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</si>
  <si>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</si>
  <si>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</si>
  <si>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</si>
  <si>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</si>
  <si>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</si>
  <si>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</si>
  <si>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</si>
  <si>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</si>
  <si>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</si>
  <si>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</si>
  <si>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</si>
  <si>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</si>
  <si>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</si>
  <si>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</si>
  <si>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</si>
  <si>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</si>
  <si>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</si>
  <si>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</si>
  <si>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</si>
  <si>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</si>
  <si>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</si>
  <si>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</si>
  <si>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</si>
  <si>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</si>
  <si>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</si>
  <si>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</si>
  <si>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</si>
  <si>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</si>
  <si>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</si>
  <si>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</si>
  <si>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</si>
  <si>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</si>
  <si>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</si>
  <si>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</si>
  <si>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</si>
  <si>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</si>
  <si>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</si>
  <si>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</si>
  <si>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</si>
  <si>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</si>
  <si>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</si>
  <si>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</si>
  <si>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</si>
  <si>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</si>
  <si>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SON 12 Ay
(2012/2011)</t>
  </si>
  <si>
    <t>ÇİN HALK CUMHURİYETİ</t>
  </si>
  <si>
    <t>NİSAN 2012 İHRACAT RAKAMLARI</t>
  </si>
  <si>
    <t>OCAK-NİSAN</t>
  </si>
  <si>
    <t>NİSAN 2012 İHRACAT RAKAMLARI - TL</t>
  </si>
  <si>
    <t>NİSAN (2012/2011)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</si>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</sst>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8738878.523</c:v>
                </c:pt>
                <c:pt idx="1">
                  <c:v>9328039.799</c:v>
                </c:pt>
                <c:pt idx="2">
                  <c:v>10615962.516</c:v>
                </c:pt>
                <c:pt idx="3">
                  <c:v>9572406.336</c:v>
                </c:pt>
              </c:numCache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107021.044</c:v>
                </c:pt>
                <c:pt idx="3">
                  <c:v>96110.152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144726.226</c:v>
                </c:pt>
                <c:pt idx="2">
                  <c:v>137666.021</c:v>
                </c:pt>
                <c:pt idx="3">
                  <c:v>133175.073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28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19464.514</c:v>
                </c:pt>
                <c:pt idx="3">
                  <c:v>15965.169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63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93298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147817.62</c:v>
                </c:pt>
                <c:pt idx="3">
                  <c:v>115324.842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296195.959</c:v>
                </c:pt>
                <c:pt idx="2">
                  <c:v>331756.749</c:v>
                </c:pt>
                <c:pt idx="3">
                  <c:v>308212.109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589057.807</c:v>
                </c:pt>
                <c:pt idx="1">
                  <c:v>638315.145</c:v>
                </c:pt>
                <c:pt idx="2">
                  <c:v>727269.493</c:v>
                </c:pt>
                <c:pt idx="3">
                  <c:v>649898.692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104388.672</c:v>
                </c:pt>
                <c:pt idx="2">
                  <c:v>151029.902</c:v>
                </c:pt>
                <c:pt idx="3">
                  <c:v>123504.991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72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133844.292</c:v>
                </c:pt>
                <c:pt idx="1">
                  <c:v>150139.11</c:v>
                </c:pt>
                <c:pt idx="2">
                  <c:v>168599.349</c:v>
                </c:pt>
                <c:pt idx="3">
                  <c:v>168506.487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1307981.084</c:v>
                </c:pt>
                <c:pt idx="1">
                  <c:v>1390841.61</c:v>
                </c:pt>
                <c:pt idx="2">
                  <c:v>1647928.613</c:v>
                </c:pt>
                <c:pt idx="3">
                  <c:v>1498410.643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420667.293</c:v>
                </c:pt>
                <c:pt idx="2">
                  <c:v>467002.778</c:v>
                </c:pt>
                <c:pt idx="3">
                  <c:v>452128.534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1636516.748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953763.864</c:v>
                </c:pt>
                <c:pt idx="2">
                  <c:v>1137663.953</c:v>
                </c:pt>
                <c:pt idx="3">
                  <c:v>1061314.683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1241698.033</c:v>
                </c:pt>
                <c:pt idx="1">
                  <c:v>1313276.944</c:v>
                </c:pt>
                <c:pt idx="2">
                  <c:v>1489259.784</c:v>
                </c:pt>
                <c:pt idx="3">
                  <c:v>1227597.543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481978.082</c:v>
                </c:pt>
                <c:pt idx="1">
                  <c:v>502093.298</c:v>
                </c:pt>
                <c:pt idx="2">
                  <c:v>579127.509</c:v>
                </c:pt>
                <c:pt idx="3">
                  <c:v>515716.706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236805.879</c:v>
                </c:pt>
                <c:pt idx="2">
                  <c:v>281348.852</c:v>
                </c:pt>
                <c:pt idx="3">
                  <c:v>273752.681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6481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135103.564</c:v>
                </c:pt>
                <c:pt idx="2">
                  <c:v>136033.729</c:v>
                </c:pt>
                <c:pt idx="3">
                  <c:v>157102.767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6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1251985.194</c:v>
                </c:pt>
                <c:pt idx="1">
                  <c:v>1368456.023</c:v>
                </c:pt>
                <c:pt idx="2">
                  <c:v>1339342.323</c:v>
                </c:pt>
                <c:pt idx="3">
                  <c:v>1332273.023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624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2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10357394.415</c:v>
                </c:pt>
                <c:pt idx="1">
                  <c:v>11758771.564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  <c:pt idx="3">
                  <c:v>45311.66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99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9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351754.921</c:v>
                </c:pt>
                <c:pt idx="3">
                  <c:v>320587.014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080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1518848.508</c:v>
                </c:pt>
                <c:pt idx="1">
                  <c:v>1543476.229</c:v>
                </c:pt>
                <c:pt idx="2">
                  <c:v>1673794.459</c:v>
                </c:pt>
                <c:pt idx="3">
                  <c:v>1511234.368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46773799.061</c:v>
                </c:pt>
              </c:numCache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1107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500166.794</c:v>
                </c:pt>
                <c:pt idx="2">
                  <c:v>535425.891</c:v>
                </c:pt>
                <c:pt idx="3">
                  <c:v>491529.418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194446.529</c:v>
                </c:pt>
                <c:pt idx="3">
                  <c:v>160665.332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95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102925.806</c:v>
                </c:pt>
                <c:pt idx="3">
                  <c:v>91250.14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1323435.93535</v>
      </c>
      <c r="C8" s="155">
        <v>1511234.36829</v>
      </c>
      <c r="D8" s="140">
        <f aca="true" t="shared" si="0" ref="D8:D43">(C8-B8)/B8*100</f>
        <v>14.1902171403812</v>
      </c>
      <c r="E8" s="140">
        <f aca="true" t="shared" si="1" ref="E8:E43">C8/C$45*100</f>
        <v>13.248183854966358</v>
      </c>
      <c r="F8" s="155">
        <v>5540793.478</v>
      </c>
      <c r="G8" s="155">
        <v>6247353.563999999</v>
      </c>
      <c r="H8" s="139">
        <f aca="true" t="shared" si="2" ref="H8:H45">(G8-F8)/F8*100</f>
        <v>12.75196573930127</v>
      </c>
      <c r="I8" s="139">
        <f aca="true" t="shared" si="3" ref="I8:I45">G8/G$45*100</f>
        <v>13.356523715023705</v>
      </c>
      <c r="J8" s="155">
        <v>15894767.13</v>
      </c>
      <c r="K8" s="155">
        <v>18592706.26738</v>
      </c>
      <c r="L8" s="140">
        <f aca="true" t="shared" si="4" ref="L8:L38">(K8-J8)/J8*100</f>
        <v>16.9737569309076</v>
      </c>
      <c r="M8" s="140">
        <f aca="true" t="shared" si="5" ref="M8:M45">K8/K$45*100</f>
        <v>13.43448117049266</v>
      </c>
    </row>
    <row r="9" spans="1:13" ht="15.75">
      <c r="A9" s="150" t="s">
        <v>75</v>
      </c>
      <c r="B9" s="155">
        <v>935495.09977</v>
      </c>
      <c r="C9" s="155">
        <v>1087697.41716</v>
      </c>
      <c r="D9" s="139">
        <f t="shared" si="0"/>
        <v>16.269707604820198</v>
      </c>
      <c r="E9" s="139">
        <f t="shared" si="1"/>
        <v>9.535261812112584</v>
      </c>
      <c r="F9" s="155">
        <v>4068988.416</v>
      </c>
      <c r="G9" s="155">
        <v>4520730.822000001</v>
      </c>
      <c r="H9" s="139">
        <f t="shared" si="2"/>
        <v>11.102081397520507</v>
      </c>
      <c r="I9" s="139">
        <f t="shared" si="3"/>
        <v>9.665092237011356</v>
      </c>
      <c r="J9" s="155">
        <v>11745614.439</v>
      </c>
      <c r="K9" s="155">
        <v>13524180.554350002</v>
      </c>
      <c r="L9" s="139">
        <f t="shared" si="4"/>
        <v>15.142384628636135</v>
      </c>
      <c r="M9" s="139">
        <f t="shared" si="5"/>
        <v>9.772130339224741</v>
      </c>
    </row>
    <row r="10" spans="1:13" ht="14.25">
      <c r="A10" s="149" t="s">
        <v>145</v>
      </c>
      <c r="B10" s="156">
        <v>379596.21811</v>
      </c>
      <c r="C10" s="156">
        <v>491529.41792</v>
      </c>
      <c r="D10" s="134">
        <f t="shared" si="0"/>
        <v>29.487438090746142</v>
      </c>
      <c r="E10" s="134">
        <f t="shared" si="1"/>
        <v>4.308975652861246</v>
      </c>
      <c r="F10" s="156">
        <v>1587877.4079999998</v>
      </c>
      <c r="G10" s="156">
        <v>1999902.67</v>
      </c>
      <c r="H10" s="134">
        <f t="shared" si="2"/>
        <v>25.948178362142183</v>
      </c>
      <c r="I10" s="134">
        <f t="shared" si="3"/>
        <v>4.2756900447445565</v>
      </c>
      <c r="J10" s="156">
        <v>4352397.65</v>
      </c>
      <c r="K10" s="156">
        <v>5871354.64774</v>
      </c>
      <c r="L10" s="134">
        <f t="shared" si="4"/>
        <v>34.89931573095118</v>
      </c>
      <c r="M10" s="134">
        <f t="shared" si="5"/>
        <v>4.242448749848551</v>
      </c>
    </row>
    <row r="11" spans="1:13" ht="14.25">
      <c r="A11" s="149" t="s">
        <v>4</v>
      </c>
      <c r="B11" s="156">
        <v>185956.11915</v>
      </c>
      <c r="C11" s="156">
        <v>160665.33246</v>
      </c>
      <c r="D11" s="134">
        <f t="shared" si="0"/>
        <v>-13.60040573313933</v>
      </c>
      <c r="E11" s="134">
        <f t="shared" si="1"/>
        <v>1.40846708373755</v>
      </c>
      <c r="F11" s="156">
        <v>885816.311</v>
      </c>
      <c r="G11" s="156">
        <v>729675.2109999999</v>
      </c>
      <c r="H11" s="134">
        <f t="shared" si="2"/>
        <v>-17.626803442322263</v>
      </c>
      <c r="I11" s="134">
        <f t="shared" si="3"/>
        <v>1.56000843559531</v>
      </c>
      <c r="J11" s="156">
        <v>2333236.786</v>
      </c>
      <c r="K11" s="156">
        <v>2181846.59047</v>
      </c>
      <c r="L11" s="134">
        <f t="shared" si="4"/>
        <v>-6.488419711123125</v>
      </c>
      <c r="M11" s="134">
        <f t="shared" si="5"/>
        <v>1.5765309533233078</v>
      </c>
    </row>
    <row r="12" spans="1:13" ht="14.25">
      <c r="A12" s="149" t="s">
        <v>5</v>
      </c>
      <c r="B12" s="156">
        <v>83318.81795</v>
      </c>
      <c r="C12" s="156">
        <v>91250.1395</v>
      </c>
      <c r="D12" s="134">
        <f t="shared" si="0"/>
        <v>9.51924396570248</v>
      </c>
      <c r="E12" s="134">
        <f t="shared" si="1"/>
        <v>0.7999411939362044</v>
      </c>
      <c r="F12" s="156">
        <v>347534.41000000003</v>
      </c>
      <c r="G12" s="156">
        <v>379340.255</v>
      </c>
      <c r="H12" s="134">
        <f t="shared" si="2"/>
        <v>9.151854919920007</v>
      </c>
      <c r="I12" s="134">
        <f t="shared" si="3"/>
        <v>0.8110101437458263</v>
      </c>
      <c r="J12" s="156">
        <v>1138381.542</v>
      </c>
      <c r="K12" s="156">
        <v>1236981.6929200003</v>
      </c>
      <c r="L12" s="134">
        <f t="shared" si="4"/>
        <v>8.661432681592126</v>
      </c>
      <c r="M12" s="134">
        <f t="shared" si="5"/>
        <v>0.8938024956019295</v>
      </c>
    </row>
    <row r="13" spans="1:13" ht="14.25">
      <c r="A13" s="149" t="s">
        <v>6</v>
      </c>
      <c r="B13" s="156">
        <v>93076.81358</v>
      </c>
      <c r="C13" s="156">
        <v>96110.15151</v>
      </c>
      <c r="D13" s="134">
        <f t="shared" si="0"/>
        <v>3.2589619404974846</v>
      </c>
      <c r="E13" s="134">
        <f t="shared" si="1"/>
        <v>0.8425463212393104</v>
      </c>
      <c r="F13" s="156">
        <v>406683.961</v>
      </c>
      <c r="G13" s="156">
        <v>407447.55799999996</v>
      </c>
      <c r="H13" s="134">
        <f t="shared" si="2"/>
        <v>0.18776176914435794</v>
      </c>
      <c r="I13" s="134">
        <f t="shared" si="3"/>
        <v>0.8711021259329987</v>
      </c>
      <c r="J13" s="156">
        <v>1322146.867</v>
      </c>
      <c r="K13" s="156">
        <v>1373088.0569300002</v>
      </c>
      <c r="L13" s="134">
        <f t="shared" si="4"/>
        <v>3.852914619507252</v>
      </c>
      <c r="M13" s="134">
        <f t="shared" si="5"/>
        <v>0.9921485006525557</v>
      </c>
    </row>
    <row r="14" spans="1:13" ht="14.25">
      <c r="A14" s="149" t="s">
        <v>7</v>
      </c>
      <c r="B14" s="156">
        <v>120564.14816</v>
      </c>
      <c r="C14" s="156">
        <v>133175.07273</v>
      </c>
      <c r="D14" s="134">
        <f t="shared" si="0"/>
        <v>10.459929226443114</v>
      </c>
      <c r="E14" s="134">
        <f t="shared" si="1"/>
        <v>1.1674746719940856</v>
      </c>
      <c r="F14" s="156">
        <v>499799.675</v>
      </c>
      <c r="G14" s="156">
        <v>536105.009</v>
      </c>
      <c r="H14" s="134">
        <f t="shared" si="2"/>
        <v>7.26397711243009</v>
      </c>
      <c r="I14" s="134">
        <f t="shared" si="3"/>
        <v>1.1461652030891039</v>
      </c>
      <c r="J14" s="156">
        <v>1636436.9860000003</v>
      </c>
      <c r="K14" s="156">
        <v>1799220.0895200004</v>
      </c>
      <c r="L14" s="134">
        <f t="shared" si="4"/>
        <v>9.94741043575998</v>
      </c>
      <c r="M14" s="134">
        <f t="shared" si="5"/>
        <v>1.3000575637897556</v>
      </c>
    </row>
    <row r="15" spans="1:13" ht="14.25">
      <c r="A15" s="149" t="s">
        <v>8</v>
      </c>
      <c r="B15" s="156">
        <v>16013.65479</v>
      </c>
      <c r="C15" s="156">
        <v>15965.16876</v>
      </c>
      <c r="D15" s="134">
        <f t="shared" si="0"/>
        <v>-0.302779288275141</v>
      </c>
      <c r="E15" s="134">
        <f t="shared" si="1"/>
        <v>0.1399581001108211</v>
      </c>
      <c r="F15" s="156">
        <v>62153.583</v>
      </c>
      <c r="G15" s="156">
        <v>66226.413</v>
      </c>
      <c r="H15" s="134">
        <f t="shared" si="2"/>
        <v>6.552848288730195</v>
      </c>
      <c r="I15" s="134">
        <f t="shared" si="3"/>
        <v>0.14158869779559896</v>
      </c>
      <c r="J15" s="156">
        <v>169165.78399999999</v>
      </c>
      <c r="K15" s="156">
        <v>185323.82320999997</v>
      </c>
      <c r="L15" s="134">
        <f t="shared" si="4"/>
        <v>9.551600109629728</v>
      </c>
      <c r="M15" s="134">
        <f t="shared" si="5"/>
        <v>0.13390893060719</v>
      </c>
    </row>
    <row r="16" spans="1:13" ht="14.25">
      <c r="A16" s="149" t="s">
        <v>144</v>
      </c>
      <c r="B16" s="156">
        <v>47640.31706</v>
      </c>
      <c r="C16" s="156">
        <v>88475.8121</v>
      </c>
      <c r="D16" s="134">
        <f t="shared" si="0"/>
        <v>85.71625371126359</v>
      </c>
      <c r="E16" s="134">
        <f t="shared" si="1"/>
        <v>0.7756201486765866</v>
      </c>
      <c r="F16" s="156">
        <v>245375.548</v>
      </c>
      <c r="G16" s="156">
        <v>369533.73400000005</v>
      </c>
      <c r="H16" s="134">
        <f t="shared" si="2"/>
        <v>50.59924960412112</v>
      </c>
      <c r="I16" s="134">
        <f t="shared" si="3"/>
        <v>0.7900443013364664</v>
      </c>
      <c r="J16" s="156">
        <v>729825.4830000001</v>
      </c>
      <c r="K16" s="156">
        <v>801295.25331</v>
      </c>
      <c r="L16" s="134">
        <f t="shared" si="4"/>
        <v>9.792720585230622</v>
      </c>
      <c r="M16" s="134">
        <f t="shared" si="5"/>
        <v>0.5789897305851051</v>
      </c>
    </row>
    <row r="17" spans="1:13" ht="14.25">
      <c r="A17" s="149" t="s">
        <v>148</v>
      </c>
      <c r="B17" s="156">
        <v>9329.01097</v>
      </c>
      <c r="C17" s="156">
        <v>10526.32218</v>
      </c>
      <c r="D17" s="134">
        <f t="shared" si="0"/>
        <v>12.834278079962424</v>
      </c>
      <c r="E17" s="134">
        <f t="shared" si="1"/>
        <v>0.09227863955677951</v>
      </c>
      <c r="F17" s="156">
        <v>33747.519</v>
      </c>
      <c r="G17" s="156">
        <v>32499.970999999998</v>
      </c>
      <c r="H17" s="134">
        <f t="shared" si="2"/>
        <v>-3.6967102677977675</v>
      </c>
      <c r="I17" s="134">
        <f t="shared" si="3"/>
        <v>0.06948328263354277</v>
      </c>
      <c r="J17" s="156">
        <v>64023.34</v>
      </c>
      <c r="K17" s="156">
        <v>75071.39525</v>
      </c>
      <c r="L17" s="134">
        <f t="shared" si="4"/>
        <v>17.256293173708222</v>
      </c>
      <c r="M17" s="134">
        <f t="shared" si="5"/>
        <v>0.054244133770788426</v>
      </c>
    </row>
    <row r="18" spans="1:13" ht="15.75">
      <c r="A18" s="150" t="s">
        <v>76</v>
      </c>
      <c r="B18" s="155">
        <v>109381.7761</v>
      </c>
      <c r="C18" s="155">
        <v>115324.84204</v>
      </c>
      <c r="D18" s="139">
        <f t="shared" si="0"/>
        <v>5.433323677763905</v>
      </c>
      <c r="E18" s="139">
        <f t="shared" si="1"/>
        <v>1.010991241629628</v>
      </c>
      <c r="F18" s="155">
        <v>414180.768</v>
      </c>
      <c r="G18" s="155">
        <v>522408.151</v>
      </c>
      <c r="H18" s="139">
        <f t="shared" si="2"/>
        <v>26.130470403686157</v>
      </c>
      <c r="I18" s="139">
        <f t="shared" si="3"/>
        <v>1.1168820183254775</v>
      </c>
      <c r="J18" s="155">
        <v>1066282.519</v>
      </c>
      <c r="K18" s="155">
        <v>1529350.14427</v>
      </c>
      <c r="L18" s="139">
        <f t="shared" si="4"/>
        <v>43.42823004397392</v>
      </c>
      <c r="M18" s="139">
        <f t="shared" si="5"/>
        <v>1.1050583718591067</v>
      </c>
    </row>
    <row r="19" spans="1:13" ht="14.25">
      <c r="A19" s="149" t="s">
        <v>110</v>
      </c>
      <c r="B19" s="156">
        <v>109381.7761</v>
      </c>
      <c r="C19" s="156">
        <v>115324.84204</v>
      </c>
      <c r="D19" s="134">
        <f t="shared" si="0"/>
        <v>5.433323677763905</v>
      </c>
      <c r="E19" s="134">
        <f t="shared" si="1"/>
        <v>1.010991241629628</v>
      </c>
      <c r="F19" s="156">
        <v>414180.768</v>
      </c>
      <c r="G19" s="156">
        <v>522408.151</v>
      </c>
      <c r="H19" s="134">
        <f t="shared" si="2"/>
        <v>26.130470403686157</v>
      </c>
      <c r="I19" s="134">
        <f t="shared" si="3"/>
        <v>1.1168820183254775</v>
      </c>
      <c r="J19" s="156">
        <v>1066282.519</v>
      </c>
      <c r="K19" s="156">
        <v>1529350.14427</v>
      </c>
      <c r="L19" s="134">
        <f t="shared" si="4"/>
        <v>43.42823004397392</v>
      </c>
      <c r="M19" s="134">
        <f t="shared" si="5"/>
        <v>1.1050583718591067</v>
      </c>
    </row>
    <row r="20" spans="1:13" ht="15.75">
      <c r="A20" s="150" t="s">
        <v>77</v>
      </c>
      <c r="B20" s="155">
        <v>278559.05948</v>
      </c>
      <c r="C20" s="155">
        <v>308212.10909</v>
      </c>
      <c r="D20" s="139">
        <f t="shared" si="0"/>
        <v>10.645157140232598</v>
      </c>
      <c r="E20" s="139">
        <f t="shared" si="1"/>
        <v>2.701930801224148</v>
      </c>
      <c r="F20" s="155">
        <v>1057624.293</v>
      </c>
      <c r="G20" s="155">
        <v>1204214.591</v>
      </c>
      <c r="H20" s="139">
        <f t="shared" si="2"/>
        <v>13.860337642603671</v>
      </c>
      <c r="I20" s="139">
        <f t="shared" si="3"/>
        <v>2.574549459686875</v>
      </c>
      <c r="J20" s="155">
        <v>3082870.17</v>
      </c>
      <c r="K20" s="155">
        <v>3539175.57076</v>
      </c>
      <c r="L20" s="139">
        <f t="shared" si="4"/>
        <v>14.80131746060523</v>
      </c>
      <c r="M20" s="139">
        <f t="shared" si="5"/>
        <v>2.5572924608539487</v>
      </c>
    </row>
    <row r="21" spans="1:13" ht="14.25">
      <c r="A21" s="149" t="s">
        <v>9</v>
      </c>
      <c r="B21" s="156">
        <v>278559.05948</v>
      </c>
      <c r="C21" s="156">
        <v>308212.10909</v>
      </c>
      <c r="D21" s="134">
        <f t="shared" si="0"/>
        <v>10.645157140232598</v>
      </c>
      <c r="E21" s="134">
        <f t="shared" si="1"/>
        <v>2.701930801224148</v>
      </c>
      <c r="F21" s="156">
        <v>1057624.293</v>
      </c>
      <c r="G21" s="156">
        <v>1204214.591</v>
      </c>
      <c r="H21" s="134">
        <f t="shared" si="2"/>
        <v>13.860337642603671</v>
      </c>
      <c r="I21" s="134">
        <f t="shared" si="3"/>
        <v>2.574549459686875</v>
      </c>
      <c r="J21" s="156">
        <v>3082870.17</v>
      </c>
      <c r="K21" s="156">
        <v>3539175.57076</v>
      </c>
      <c r="L21" s="134">
        <f t="shared" si="4"/>
        <v>14.80131746060523</v>
      </c>
      <c r="M21" s="134">
        <f t="shared" si="5"/>
        <v>2.5572924608539487</v>
      </c>
    </row>
    <row r="22" spans="1:13" ht="16.5">
      <c r="A22" s="148" t="s">
        <v>10</v>
      </c>
      <c r="B22" s="155">
        <v>10095163.86325</v>
      </c>
      <c r="C22" s="155">
        <v>9572406.33619</v>
      </c>
      <c r="D22" s="140">
        <f t="shared" si="0"/>
        <v>-5.178296599652278</v>
      </c>
      <c r="E22" s="140">
        <f t="shared" si="1"/>
        <v>83.91616928338303</v>
      </c>
      <c r="F22" s="155">
        <v>36438486.14300001</v>
      </c>
      <c r="G22" s="155">
        <v>38255287.173999995</v>
      </c>
      <c r="H22" s="139">
        <f t="shared" si="2"/>
        <v>4.985939931395871</v>
      </c>
      <c r="I22" s="139">
        <f t="shared" si="3"/>
        <v>81.78785547034443</v>
      </c>
      <c r="J22" s="155">
        <v>100623638.06</v>
      </c>
      <c r="K22" s="155">
        <v>113375893.34148</v>
      </c>
      <c r="L22" s="140">
        <f t="shared" si="4"/>
        <v>12.673220256532632</v>
      </c>
      <c r="M22" s="140">
        <f t="shared" si="5"/>
        <v>81.92171071707746</v>
      </c>
    </row>
    <row r="23" spans="1:13" ht="15.75">
      <c r="A23" s="150" t="s">
        <v>78</v>
      </c>
      <c r="B23" s="155">
        <v>1002737.0543</v>
      </c>
      <c r="C23" s="155">
        <v>941910.16996</v>
      </c>
      <c r="D23" s="139">
        <f t="shared" si="0"/>
        <v>-6.066085229338871</v>
      </c>
      <c r="E23" s="139">
        <f t="shared" si="1"/>
        <v>8.257222948557306</v>
      </c>
      <c r="F23" s="155">
        <v>3601248.0799999996</v>
      </c>
      <c r="G23" s="155">
        <v>3694702.929</v>
      </c>
      <c r="H23" s="139">
        <f t="shared" si="2"/>
        <v>2.5950683464161797</v>
      </c>
      <c r="I23" s="139">
        <f t="shared" si="3"/>
        <v>7.899086674959966</v>
      </c>
      <c r="J23" s="155">
        <v>9966542.853999998</v>
      </c>
      <c r="K23" s="155">
        <v>11147368.321490001</v>
      </c>
      <c r="L23" s="139">
        <f t="shared" si="4"/>
        <v>11.847894347999386</v>
      </c>
      <c r="M23" s="139">
        <f t="shared" si="5"/>
        <v>8.054723592248045</v>
      </c>
    </row>
    <row r="24" spans="1:13" ht="14.25">
      <c r="A24" s="149" t="s">
        <v>11</v>
      </c>
      <c r="B24" s="156">
        <v>757104.71763</v>
      </c>
      <c r="C24" s="156">
        <v>649898.69195</v>
      </c>
      <c r="D24" s="134">
        <f t="shared" si="0"/>
        <v>-14.15999969140226</v>
      </c>
      <c r="E24" s="134">
        <f t="shared" si="1"/>
        <v>5.6973144197336865</v>
      </c>
      <c r="F24" s="156">
        <v>2724665.9180000005</v>
      </c>
      <c r="G24" s="156">
        <v>2604541.137</v>
      </c>
      <c r="H24" s="134">
        <f t="shared" si="2"/>
        <v>-4.408789356758137</v>
      </c>
      <c r="I24" s="134">
        <f t="shared" si="3"/>
        <v>5.568376290331454</v>
      </c>
      <c r="J24" s="156">
        <v>7183520.4459999995</v>
      </c>
      <c r="K24" s="156">
        <v>7829914.069960001</v>
      </c>
      <c r="L24" s="134">
        <f t="shared" si="4"/>
        <v>8.998284738229328</v>
      </c>
      <c r="M24" s="134">
        <f t="shared" si="5"/>
        <v>5.657639701650393</v>
      </c>
    </row>
    <row r="25" spans="1:13" ht="14.25">
      <c r="A25" s="149" t="s">
        <v>12</v>
      </c>
      <c r="B25" s="156">
        <v>113094.11778</v>
      </c>
      <c r="C25" s="156">
        <v>123504.99059</v>
      </c>
      <c r="D25" s="134">
        <f t="shared" si="0"/>
        <v>9.205494515861638</v>
      </c>
      <c r="E25" s="134">
        <f t="shared" si="1"/>
        <v>1.0827022311526906</v>
      </c>
      <c r="F25" s="156">
        <v>416376.291</v>
      </c>
      <c r="G25" s="156">
        <v>469072.553</v>
      </c>
      <c r="H25" s="134">
        <f t="shared" si="2"/>
        <v>12.655922812857753</v>
      </c>
      <c r="I25" s="134">
        <f t="shared" si="3"/>
        <v>1.0028532264147703</v>
      </c>
      <c r="J25" s="156">
        <v>1397887.401</v>
      </c>
      <c r="K25" s="156">
        <v>1527247.77964</v>
      </c>
      <c r="L25" s="134">
        <f t="shared" si="4"/>
        <v>9.25399131199409</v>
      </c>
      <c r="M25" s="134">
        <f t="shared" si="5"/>
        <v>1.1035392719696624</v>
      </c>
    </row>
    <row r="26" spans="1:13" ht="14.25">
      <c r="A26" s="149" t="s">
        <v>13</v>
      </c>
      <c r="B26" s="156">
        <v>132538.21889</v>
      </c>
      <c r="C26" s="156">
        <v>168506.48742</v>
      </c>
      <c r="D26" s="134">
        <f t="shared" si="0"/>
        <v>27.13803522578785</v>
      </c>
      <c r="E26" s="134">
        <f t="shared" si="1"/>
        <v>1.4772062976709288</v>
      </c>
      <c r="F26" s="156">
        <v>460205.872</v>
      </c>
      <c r="G26" s="156">
        <v>621089.238</v>
      </c>
      <c r="H26" s="134">
        <f t="shared" si="2"/>
        <v>34.9589989586226</v>
      </c>
      <c r="I26" s="134">
        <f t="shared" si="3"/>
        <v>1.327857156075792</v>
      </c>
      <c r="J26" s="156">
        <v>1385135.008</v>
      </c>
      <c r="K26" s="156">
        <v>1790206.4708899998</v>
      </c>
      <c r="L26" s="134">
        <f t="shared" si="4"/>
        <v>29.244186346490775</v>
      </c>
      <c r="M26" s="134">
        <f t="shared" si="5"/>
        <v>1.2935446179054226</v>
      </c>
    </row>
    <row r="27" spans="1:13" ht="15.75">
      <c r="A27" s="150" t="s">
        <v>79</v>
      </c>
      <c r="B27" s="155">
        <v>1553983.33572</v>
      </c>
      <c r="C27" s="155">
        <v>1498410.64312</v>
      </c>
      <c r="D27" s="139">
        <f t="shared" si="0"/>
        <v>-3.57614469361423</v>
      </c>
      <c r="E27" s="139">
        <f t="shared" si="1"/>
        <v>13.135765111505703</v>
      </c>
      <c r="F27" s="155">
        <v>5175549.661</v>
      </c>
      <c r="G27" s="155">
        <v>5845161.95</v>
      </c>
      <c r="H27" s="139">
        <f t="shared" si="2"/>
        <v>12.937993698443615</v>
      </c>
      <c r="I27" s="139">
        <f t="shared" si="3"/>
        <v>12.496658529654688</v>
      </c>
      <c r="J27" s="155">
        <v>13758256.876999998</v>
      </c>
      <c r="K27" s="155">
        <v>16446060.519720001</v>
      </c>
      <c r="L27" s="139">
        <f t="shared" si="4"/>
        <v>19.53593152642227</v>
      </c>
      <c r="M27" s="139">
        <f t="shared" si="5"/>
        <v>11.883385194365014</v>
      </c>
    </row>
    <row r="28" spans="1:13" ht="15">
      <c r="A28" s="149" t="s">
        <v>14</v>
      </c>
      <c r="B28" s="156">
        <v>1553983.33572</v>
      </c>
      <c r="C28" s="156">
        <v>1498410.64312</v>
      </c>
      <c r="D28" s="134">
        <f t="shared" si="0"/>
        <v>-3.57614469361423</v>
      </c>
      <c r="E28" s="134">
        <f t="shared" si="1"/>
        <v>13.135765111505703</v>
      </c>
      <c r="F28" s="156">
        <v>5175549.661</v>
      </c>
      <c r="G28" s="158">
        <v>5845161.95</v>
      </c>
      <c r="H28" s="134">
        <f t="shared" si="2"/>
        <v>12.937993698443615</v>
      </c>
      <c r="I28" s="134">
        <f t="shared" si="3"/>
        <v>12.496658529654688</v>
      </c>
      <c r="J28" s="156">
        <v>13758256.876999998</v>
      </c>
      <c r="K28" s="156">
        <v>16446060.519720001</v>
      </c>
      <c r="L28" s="134">
        <f t="shared" si="4"/>
        <v>19.53593152642227</v>
      </c>
      <c r="M28" s="134">
        <f t="shared" si="5"/>
        <v>11.883385194365014</v>
      </c>
    </row>
    <row r="29" spans="1:13" ht="15.75">
      <c r="A29" s="150" t="s">
        <v>80</v>
      </c>
      <c r="B29" s="155">
        <v>7538443.47323</v>
      </c>
      <c r="C29" s="155">
        <v>7132085.52311</v>
      </c>
      <c r="D29" s="139">
        <f t="shared" si="0"/>
        <v>-5.3904755214127364</v>
      </c>
      <c r="E29" s="139">
        <f t="shared" si="1"/>
        <v>62.52318122332001</v>
      </c>
      <c r="F29" s="155">
        <v>27661688.402</v>
      </c>
      <c r="G29" s="155">
        <v>28715422.295</v>
      </c>
      <c r="H29" s="139">
        <f t="shared" si="2"/>
        <v>3.809362167942777</v>
      </c>
      <c r="I29" s="139">
        <f t="shared" si="3"/>
        <v>61.392110265729784</v>
      </c>
      <c r="J29" s="155">
        <v>76898838.326</v>
      </c>
      <c r="K29" s="155">
        <v>85782464.50227</v>
      </c>
      <c r="L29" s="139">
        <f t="shared" si="4"/>
        <v>11.552354196313496</v>
      </c>
      <c r="M29" s="139">
        <f t="shared" si="5"/>
        <v>61.983601931909526</v>
      </c>
    </row>
    <row r="30" spans="1:13" ht="14.25">
      <c r="A30" s="149" t="s">
        <v>15</v>
      </c>
      <c r="B30" s="156">
        <v>1393247.83641</v>
      </c>
      <c r="C30" s="156">
        <v>1227597.54326</v>
      </c>
      <c r="D30" s="134">
        <f t="shared" si="0"/>
        <v>-11.88950657743947</v>
      </c>
      <c r="E30" s="134">
        <f t="shared" si="1"/>
        <v>10.7616914320285</v>
      </c>
      <c r="F30" s="156">
        <v>5394384.913</v>
      </c>
      <c r="G30" s="156">
        <v>5271832.304</v>
      </c>
      <c r="H30" s="134">
        <f t="shared" si="2"/>
        <v>-2.271855104456099</v>
      </c>
      <c r="I30" s="134">
        <f t="shared" si="3"/>
        <v>11.270908948671767</v>
      </c>
      <c r="J30" s="156">
        <v>15287911.013999999</v>
      </c>
      <c r="K30" s="156">
        <v>16044321.96924</v>
      </c>
      <c r="L30" s="134">
        <f t="shared" si="4"/>
        <v>4.947771834538505</v>
      </c>
      <c r="M30" s="134">
        <f t="shared" si="5"/>
        <v>11.593102063213008</v>
      </c>
    </row>
    <row r="31" spans="1:13" ht="14.25">
      <c r="A31" s="149" t="s">
        <v>121</v>
      </c>
      <c r="B31" s="156">
        <v>1769826.79993</v>
      </c>
      <c r="C31" s="156">
        <v>1636516.7482</v>
      </c>
      <c r="D31" s="134">
        <f t="shared" si="0"/>
        <v>-7.532378407608734</v>
      </c>
      <c r="E31" s="134">
        <f t="shared" si="1"/>
        <v>14.346467508158742</v>
      </c>
      <c r="F31" s="156">
        <v>6863859.075999999</v>
      </c>
      <c r="G31" s="156">
        <v>6777723.914</v>
      </c>
      <c r="H31" s="134">
        <f t="shared" si="2"/>
        <v>-1.2549086606567672</v>
      </c>
      <c r="I31" s="134">
        <f t="shared" si="3"/>
        <v>14.49042850926186</v>
      </c>
      <c r="J31" s="156">
        <v>18309183.512000002</v>
      </c>
      <c r="K31" s="156">
        <v>20337575.40384</v>
      </c>
      <c r="L31" s="134">
        <f t="shared" si="4"/>
        <v>11.078549136342282</v>
      </c>
      <c r="M31" s="134">
        <f t="shared" si="5"/>
        <v>14.695266514037431</v>
      </c>
    </row>
    <row r="32" spans="1:13" ht="14.25">
      <c r="A32" s="149" t="s">
        <v>122</v>
      </c>
      <c r="B32" s="156">
        <v>235073.94833</v>
      </c>
      <c r="C32" s="156">
        <v>45311.65973</v>
      </c>
      <c r="D32" s="134">
        <f t="shared" si="0"/>
        <v>-80.72450815928319</v>
      </c>
      <c r="E32" s="134">
        <f t="shared" si="1"/>
        <v>0.3972230988605473</v>
      </c>
      <c r="F32" s="156">
        <v>546207.0229999999</v>
      </c>
      <c r="G32" s="156">
        <v>287902.06</v>
      </c>
      <c r="H32" s="134">
        <f t="shared" si="2"/>
        <v>-47.29067040941361</v>
      </c>
      <c r="I32" s="134">
        <f t="shared" si="3"/>
        <v>0.6155199401796139</v>
      </c>
      <c r="J32" s="156">
        <v>1380288.8</v>
      </c>
      <c r="K32" s="156">
        <v>1072663.57913</v>
      </c>
      <c r="L32" s="134">
        <f t="shared" si="4"/>
        <v>-22.287018547857524</v>
      </c>
      <c r="M32" s="134">
        <f t="shared" si="5"/>
        <v>0.7750716032866116</v>
      </c>
    </row>
    <row r="33" spans="1:13" ht="14.25">
      <c r="A33" s="149" t="s">
        <v>142</v>
      </c>
      <c r="B33" s="156">
        <v>880441.57268</v>
      </c>
      <c r="C33" s="156">
        <v>1061314.68253</v>
      </c>
      <c r="D33" s="134">
        <f t="shared" si="0"/>
        <v>20.543454041979818</v>
      </c>
      <c r="E33" s="134">
        <f t="shared" si="1"/>
        <v>9.303978480877522</v>
      </c>
      <c r="F33" s="156">
        <v>3301948.77</v>
      </c>
      <c r="G33" s="156">
        <v>3976876.774</v>
      </c>
      <c r="H33" s="134">
        <f t="shared" si="2"/>
        <v>20.440293021263326</v>
      </c>
      <c r="I33" s="134">
        <f t="shared" si="3"/>
        <v>8.50235998323241</v>
      </c>
      <c r="J33" s="156">
        <v>10114100.117</v>
      </c>
      <c r="K33" s="156">
        <v>11875439.445880001</v>
      </c>
      <c r="L33" s="134">
        <f t="shared" si="4"/>
        <v>17.414691455540403</v>
      </c>
      <c r="M33" s="134">
        <f t="shared" si="5"/>
        <v>8.580803963267385</v>
      </c>
    </row>
    <row r="34" spans="1:13" ht="14.25">
      <c r="A34" s="149" t="s">
        <v>31</v>
      </c>
      <c r="B34" s="156">
        <v>412460.21545</v>
      </c>
      <c r="C34" s="156">
        <v>452128.53436</v>
      </c>
      <c r="D34" s="134">
        <f t="shared" si="0"/>
        <v>9.61748974182183</v>
      </c>
      <c r="E34" s="134">
        <f t="shared" si="1"/>
        <v>3.9635691689935943</v>
      </c>
      <c r="F34" s="156">
        <v>1559522.9500000002</v>
      </c>
      <c r="G34" s="156">
        <v>1728468.386</v>
      </c>
      <c r="H34" s="134">
        <f t="shared" si="2"/>
        <v>10.833148431704691</v>
      </c>
      <c r="I34" s="134">
        <f t="shared" si="3"/>
        <v>3.6953773708777</v>
      </c>
      <c r="J34" s="156">
        <v>4289099.220000001</v>
      </c>
      <c r="K34" s="156">
        <v>5290624.292839999</v>
      </c>
      <c r="L34" s="134">
        <f t="shared" si="4"/>
        <v>23.350475740218442</v>
      </c>
      <c r="M34" s="134">
        <f t="shared" si="5"/>
        <v>3.822831997674852</v>
      </c>
    </row>
    <row r="35" spans="1:13" ht="14.25">
      <c r="A35" s="149" t="s">
        <v>16</v>
      </c>
      <c r="B35" s="156">
        <v>552607.75394</v>
      </c>
      <c r="C35" s="156">
        <v>515716.70616</v>
      </c>
      <c r="D35" s="134">
        <f t="shared" si="0"/>
        <v>-6.675810738624824</v>
      </c>
      <c r="E35" s="134">
        <f t="shared" si="1"/>
        <v>4.521012679202283</v>
      </c>
      <c r="F35" s="156">
        <v>2045851.172</v>
      </c>
      <c r="G35" s="156">
        <v>2078915.595</v>
      </c>
      <c r="H35" s="134">
        <f t="shared" si="2"/>
        <v>1.616169516753096</v>
      </c>
      <c r="I35" s="134">
        <f t="shared" si="3"/>
        <v>4.444615653923652</v>
      </c>
      <c r="J35" s="156">
        <v>5565299.665</v>
      </c>
      <c r="K35" s="156">
        <v>6319966.814859999</v>
      </c>
      <c r="L35" s="134">
        <f t="shared" si="4"/>
        <v>13.560224880720764</v>
      </c>
      <c r="M35" s="134">
        <f t="shared" si="5"/>
        <v>4.5666012226169395</v>
      </c>
    </row>
    <row r="36" spans="1:13" ht="14.25">
      <c r="A36" s="149" t="s">
        <v>143</v>
      </c>
      <c r="B36" s="156">
        <v>1455420.43891</v>
      </c>
      <c r="C36" s="156">
        <v>1332273.0234</v>
      </c>
      <c r="D36" s="134">
        <f t="shared" si="0"/>
        <v>-8.461294909547105</v>
      </c>
      <c r="E36" s="134">
        <f t="shared" si="1"/>
        <v>11.679325410648744</v>
      </c>
      <c r="F36" s="156">
        <v>5097518.943</v>
      </c>
      <c r="G36" s="156">
        <v>5292056.563</v>
      </c>
      <c r="H36" s="134">
        <f t="shared" si="2"/>
        <v>3.816319707200745</v>
      </c>
      <c r="I36" s="134">
        <f t="shared" si="3"/>
        <v>11.314147384304556</v>
      </c>
      <c r="J36" s="156">
        <v>13768678.862999998</v>
      </c>
      <c r="K36" s="156">
        <v>15500777.47672</v>
      </c>
      <c r="L36" s="134">
        <f t="shared" si="4"/>
        <v>12.579991377201763</v>
      </c>
      <c r="M36" s="134">
        <f t="shared" si="5"/>
        <v>11.200354598423745</v>
      </c>
    </row>
    <row r="37" spans="1:13" ht="14.25">
      <c r="A37" s="147" t="s">
        <v>155</v>
      </c>
      <c r="B37" s="156">
        <v>280114.79821</v>
      </c>
      <c r="C37" s="156">
        <v>273752.6814</v>
      </c>
      <c r="D37" s="134">
        <f t="shared" si="0"/>
        <v>-2.27125337563578</v>
      </c>
      <c r="E37" s="134">
        <f t="shared" si="1"/>
        <v>2.3998434194432474</v>
      </c>
      <c r="F37" s="156">
        <v>1004353.9850000001</v>
      </c>
      <c r="G37" s="156">
        <v>1000654.414</v>
      </c>
      <c r="H37" s="134">
        <f t="shared" si="2"/>
        <v>-0.3683532952776717</v>
      </c>
      <c r="I37" s="134">
        <f t="shared" si="3"/>
        <v>2.139348169463416</v>
      </c>
      <c r="J37" s="156">
        <v>3112892.5629999996</v>
      </c>
      <c r="K37" s="156">
        <v>3159416.593790001</v>
      </c>
      <c r="L37" s="134">
        <f t="shared" si="4"/>
        <v>1.494559476385024</v>
      </c>
      <c r="M37" s="134">
        <f t="shared" si="5"/>
        <v>2.2828910503191095</v>
      </c>
    </row>
    <row r="38" spans="1:13" ht="14.25">
      <c r="A38" s="149" t="s">
        <v>154</v>
      </c>
      <c r="B38" s="156">
        <v>130592.93335</v>
      </c>
      <c r="C38" s="156">
        <v>157102.76733</v>
      </c>
      <c r="D38" s="134">
        <f t="shared" si="0"/>
        <v>20.299593017756496</v>
      </c>
      <c r="E38" s="134">
        <f t="shared" si="1"/>
        <v>1.3772359796627152</v>
      </c>
      <c r="F38" s="156">
        <v>480102.67299999995</v>
      </c>
      <c r="G38" s="156">
        <v>705099.337</v>
      </c>
      <c r="H38" s="134">
        <f t="shared" si="2"/>
        <v>46.86428063273876</v>
      </c>
      <c r="I38" s="134">
        <f t="shared" si="3"/>
        <v>1.507466468739145</v>
      </c>
      <c r="J38" s="156">
        <v>1308334.0839999998</v>
      </c>
      <c r="K38" s="156">
        <v>1700641.7939599997</v>
      </c>
      <c r="L38" s="134">
        <f t="shared" si="4"/>
        <v>29.98528546780563</v>
      </c>
      <c r="M38" s="134">
        <f t="shared" si="5"/>
        <v>1.2288281130323049</v>
      </c>
    </row>
    <row r="39" spans="1:13" ht="14.25">
      <c r="A39" s="149" t="s">
        <v>161</v>
      </c>
      <c r="B39" s="156">
        <v>55857.29364</v>
      </c>
      <c r="C39" s="156">
        <v>101676.25719</v>
      </c>
      <c r="D39" s="134">
        <f>(C39-B39)/B39*100</f>
        <v>82.02861356889757</v>
      </c>
      <c r="E39" s="134">
        <f t="shared" si="1"/>
        <v>0.8913413942948897</v>
      </c>
      <c r="F39" s="156">
        <v>90327.099</v>
      </c>
      <c r="G39" s="156">
        <v>346788.495</v>
      </c>
      <c r="H39" s="134">
        <f t="shared" si="2"/>
        <v>283.9251994575847</v>
      </c>
      <c r="I39" s="134">
        <f t="shared" si="3"/>
        <v>0.7414161388681219</v>
      </c>
      <c r="J39" s="156">
        <v>298404.71300000005</v>
      </c>
      <c r="K39" s="156">
        <v>645050.5099000001</v>
      </c>
      <c r="L39" s="134">
        <f aca="true" t="shared" si="6" ref="L39:L45">(K39-J39)/J39*100</f>
        <v>116.1663277416131</v>
      </c>
      <c r="M39" s="134">
        <f>K39/K$45*100</f>
        <v>0.4660923915348555</v>
      </c>
    </row>
    <row r="40" spans="1:13" ht="14.25">
      <c r="A40" s="149" t="s">
        <v>162</v>
      </c>
      <c r="B40" s="156">
        <v>364927.09993</v>
      </c>
      <c r="C40" s="156">
        <v>320587.01436</v>
      </c>
      <c r="D40" s="134">
        <f>(C40-B40)/B40*100</f>
        <v>-12.150395401850213</v>
      </c>
      <c r="E40" s="134">
        <f t="shared" si="1"/>
        <v>2.810414980544566</v>
      </c>
      <c r="F40" s="156">
        <v>1249678.5520000001</v>
      </c>
      <c r="G40" s="156">
        <v>1221683.612</v>
      </c>
      <c r="H40" s="134">
        <f t="shared" si="2"/>
        <v>-2.240171278861812</v>
      </c>
      <c r="I40" s="134">
        <f t="shared" si="3"/>
        <v>2.611897336811882</v>
      </c>
      <c r="J40" s="156">
        <v>3399757.7430000002</v>
      </c>
      <c r="K40" s="156">
        <v>3762901.07874</v>
      </c>
      <c r="L40" s="134">
        <f t="shared" si="6"/>
        <v>10.681447420414024</v>
      </c>
      <c r="M40" s="134">
        <f>K40/K$45*100</f>
        <v>2.7189491923212477</v>
      </c>
    </row>
    <row r="41" spans="1:13" ht="14.25">
      <c r="A41" s="149" t="s">
        <v>81</v>
      </c>
      <c r="B41" s="156">
        <v>7872.78245</v>
      </c>
      <c r="C41" s="156">
        <v>8107.90519</v>
      </c>
      <c r="D41" s="134">
        <f t="shared" si="0"/>
        <v>2.986526574222824</v>
      </c>
      <c r="E41" s="134">
        <f t="shared" si="1"/>
        <v>0.07107767060465861</v>
      </c>
      <c r="F41" s="156">
        <v>27933.243000000002</v>
      </c>
      <c r="G41" s="156">
        <v>27420.838</v>
      </c>
      <c r="H41" s="134">
        <f t="shared" si="2"/>
        <v>-1.8343913737477686</v>
      </c>
      <c r="I41" s="134">
        <f t="shared" si="3"/>
        <v>0.058624354981811816</v>
      </c>
      <c r="J41" s="156">
        <v>64888.031</v>
      </c>
      <c r="K41" s="156">
        <v>73083.54437</v>
      </c>
      <c r="L41" s="134">
        <f t="shared" si="6"/>
        <v>12.63023895732019</v>
      </c>
      <c r="M41" s="134">
        <f t="shared" si="5"/>
        <v>0.05280777777005059</v>
      </c>
    </row>
    <row r="42" spans="1:13" ht="15.75">
      <c r="A42" s="146" t="s">
        <v>17</v>
      </c>
      <c r="B42" s="155">
        <v>325756.9039</v>
      </c>
      <c r="C42" s="155">
        <v>323465.24177</v>
      </c>
      <c r="D42" s="140">
        <f t="shared" si="0"/>
        <v>-0.7034884303491054</v>
      </c>
      <c r="E42" s="140">
        <f t="shared" si="1"/>
        <v>2.835646861650626</v>
      </c>
      <c r="F42" s="155">
        <v>1147037.827</v>
      </c>
      <c r="G42" s="155">
        <v>1161081.766</v>
      </c>
      <c r="H42" s="139">
        <f t="shared" si="2"/>
        <v>1.2243658116080607</v>
      </c>
      <c r="I42" s="139">
        <f t="shared" si="3"/>
        <v>2.4823336767786954</v>
      </c>
      <c r="J42" s="155">
        <v>3740163.011</v>
      </c>
      <c r="K42" s="155">
        <v>3882732.3867800008</v>
      </c>
      <c r="L42" s="140">
        <f t="shared" si="6"/>
        <v>3.81184925257796</v>
      </c>
      <c r="M42" s="140">
        <f t="shared" si="5"/>
        <v>2.8055353744696387</v>
      </c>
    </row>
    <row r="43" spans="1:13" ht="14.25">
      <c r="A43" s="149" t="s">
        <v>84</v>
      </c>
      <c r="B43" s="156">
        <v>325756.9039</v>
      </c>
      <c r="C43" s="156">
        <v>323465.24177</v>
      </c>
      <c r="D43" s="134">
        <f t="shared" si="0"/>
        <v>-0.7034884303491054</v>
      </c>
      <c r="E43" s="134">
        <f t="shared" si="1"/>
        <v>2.835646861650626</v>
      </c>
      <c r="F43" s="156">
        <v>1147037.827</v>
      </c>
      <c r="G43" s="156">
        <v>1161081.766</v>
      </c>
      <c r="H43" s="134">
        <f t="shared" si="2"/>
        <v>1.2243658116080607</v>
      </c>
      <c r="I43" s="134">
        <f t="shared" si="3"/>
        <v>2.4823336767786954</v>
      </c>
      <c r="J43" s="156">
        <v>3740163.011</v>
      </c>
      <c r="K43" s="156">
        <v>3882732.3867800008</v>
      </c>
      <c r="L43" s="134">
        <f t="shared" si="6"/>
        <v>3.81184925257796</v>
      </c>
      <c r="M43" s="134">
        <f t="shared" si="5"/>
        <v>2.8055353744696387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167316.33599999547</v>
      </c>
      <c r="G44" s="156">
        <f>(G45-G46)</f>
        <v>1110076.5569999963</v>
      </c>
      <c r="H44" s="134">
        <f t="shared" si="2"/>
        <v>563.4597574501191</v>
      </c>
      <c r="I44" s="134">
        <f t="shared" si="3"/>
        <v>2.3732871378531626</v>
      </c>
      <c r="J44" s="155">
        <f>J45-J46</f>
        <v>1543803.6420000046</v>
      </c>
      <c r="K44" s="156">
        <f>K45-K46</f>
        <v>2544085.224359989</v>
      </c>
      <c r="L44" s="137">
        <f t="shared" si="6"/>
        <v>64.79331665937225</v>
      </c>
      <c r="M44" s="137">
        <f t="shared" si="5"/>
        <v>1.8382727372376835</v>
      </c>
    </row>
    <row r="45" spans="1:13" s="82" customFormat="1" ht="22.5" customHeight="1" thickBot="1">
      <c r="A45" s="144" t="s">
        <v>128</v>
      </c>
      <c r="B45" s="157">
        <v>11744356.7025</v>
      </c>
      <c r="C45" s="157">
        <v>11407105.94625</v>
      </c>
      <c r="D45" s="136">
        <f>(C45-B45)/B45*100</f>
        <v>-2.871598375228262</v>
      </c>
      <c r="E45" s="135">
        <f>C45/C$45*100</f>
        <v>100</v>
      </c>
      <c r="F45" s="157">
        <v>43293633.785</v>
      </c>
      <c r="G45" s="157">
        <v>46773799.061</v>
      </c>
      <c r="H45" s="136">
        <f t="shared" si="2"/>
        <v>8.03851506963543</v>
      </c>
      <c r="I45" s="135">
        <f t="shared" si="3"/>
        <v>100</v>
      </c>
      <c r="J45" s="157">
        <v>121802372.272</v>
      </c>
      <c r="K45" s="157">
        <v>138395417.221</v>
      </c>
      <c r="L45" s="136">
        <f t="shared" si="6"/>
        <v>13.622924282579351</v>
      </c>
      <c r="M45" s="135">
        <f t="shared" si="5"/>
        <v>100</v>
      </c>
    </row>
    <row r="46" spans="6:11" ht="20.25" customHeight="1" hidden="1">
      <c r="F46" s="157">
        <v>43126317.449</v>
      </c>
      <c r="G46" s="152">
        <v>45663722.504</v>
      </c>
      <c r="J46" s="152">
        <v>120258568.63</v>
      </c>
      <c r="K46" s="152">
        <v>135851331.99664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1" sqref="C71:F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1518848.508</v>
      </c>
      <c r="D2" s="69">
        <v>1543476.229</v>
      </c>
      <c r="E2" s="69">
        <v>1673794.459</v>
      </c>
      <c r="F2" s="69">
        <v>1511234.368</v>
      </c>
      <c r="G2" s="69"/>
      <c r="H2" s="69"/>
      <c r="I2" s="69"/>
      <c r="J2" s="69"/>
      <c r="K2" s="69"/>
      <c r="L2" s="69"/>
      <c r="M2" s="69"/>
      <c r="N2" s="69"/>
      <c r="O2" s="70">
        <f>SUM(C2:N2)</f>
        <v>6247353.563999999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500166.794</v>
      </c>
      <c r="E4" s="23">
        <v>535425.891</v>
      </c>
      <c r="F4" s="23">
        <v>491529.418</v>
      </c>
      <c r="G4" s="23"/>
      <c r="H4" s="23"/>
      <c r="I4" s="23"/>
      <c r="J4" s="23"/>
      <c r="K4" s="23"/>
      <c r="L4" s="23"/>
      <c r="M4" s="23"/>
      <c r="N4" s="23"/>
      <c r="O4" s="70">
        <f>SUM(C4:N4)</f>
        <v>1999902.67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194446.529</v>
      </c>
      <c r="F6" s="23">
        <v>160665.332</v>
      </c>
      <c r="G6" s="23"/>
      <c r="H6" s="23"/>
      <c r="I6" s="23"/>
      <c r="J6" s="23"/>
      <c r="K6" s="23"/>
      <c r="L6" s="23"/>
      <c r="M6" s="23"/>
      <c r="N6" s="23"/>
      <c r="O6" s="129">
        <f>SUM(C6:N6)</f>
        <v>729675.2109999999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102925.806</v>
      </c>
      <c r="F8" s="23">
        <v>91250.14</v>
      </c>
      <c r="G8" s="23"/>
      <c r="H8" s="23"/>
      <c r="I8" s="23"/>
      <c r="J8" s="23"/>
      <c r="K8" s="23"/>
      <c r="L8" s="23"/>
      <c r="M8" s="23"/>
      <c r="N8" s="23"/>
      <c r="O8" s="129">
        <f t="shared" si="0"/>
        <v>379340.255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107021.044</v>
      </c>
      <c r="F10" s="23">
        <v>96110.152</v>
      </c>
      <c r="G10" s="23"/>
      <c r="H10" s="23"/>
      <c r="I10" s="23"/>
      <c r="J10" s="23"/>
      <c r="K10" s="23"/>
      <c r="L10" s="23"/>
      <c r="M10" s="23"/>
      <c r="N10" s="23"/>
      <c r="O10" s="129">
        <f t="shared" si="0"/>
        <v>407447.55799999996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144726.226</v>
      </c>
      <c r="E12" s="23">
        <v>137666.021</v>
      </c>
      <c r="F12" s="23">
        <v>133175.073</v>
      </c>
      <c r="G12" s="23"/>
      <c r="H12" s="23"/>
      <c r="I12" s="23"/>
      <c r="J12" s="23"/>
      <c r="K12" s="23"/>
      <c r="L12" s="23"/>
      <c r="M12" s="23"/>
      <c r="N12" s="23"/>
      <c r="O12" s="129">
        <f t="shared" si="0"/>
        <v>536105.009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19464.514</v>
      </c>
      <c r="F14" s="23">
        <v>15965.169</v>
      </c>
      <c r="G14" s="23"/>
      <c r="H14" s="23"/>
      <c r="I14" s="23"/>
      <c r="J14" s="23"/>
      <c r="K14" s="23"/>
      <c r="L14" s="23"/>
      <c r="M14" s="23"/>
      <c r="N14" s="23"/>
      <c r="O14" s="129">
        <f t="shared" si="0"/>
        <v>66226.413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/>
      <c r="H16" s="23"/>
      <c r="I16" s="23"/>
      <c r="J16" s="23"/>
      <c r="K16" s="23"/>
      <c r="L16" s="23"/>
      <c r="M16" s="23"/>
      <c r="N16" s="23"/>
      <c r="O16" s="129">
        <f t="shared" si="0"/>
        <v>369533.73400000005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/>
      <c r="H18" s="23"/>
      <c r="I18" s="23"/>
      <c r="J18" s="23"/>
      <c r="K18" s="23"/>
      <c r="L18" s="23"/>
      <c r="M18" s="23"/>
      <c r="N18" s="23"/>
      <c r="O18" s="129">
        <f t="shared" si="0"/>
        <v>32499.970999999998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147817.62</v>
      </c>
      <c r="F20" s="23">
        <v>115324.842</v>
      </c>
      <c r="G20" s="23"/>
      <c r="H20" s="23"/>
      <c r="I20" s="23"/>
      <c r="J20" s="23"/>
      <c r="K20" s="23"/>
      <c r="L20" s="23"/>
      <c r="M20" s="23"/>
      <c r="N20" s="23"/>
      <c r="O20" s="129">
        <f t="shared" si="0"/>
        <v>522408.151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296195.959</v>
      </c>
      <c r="E22" s="23">
        <v>331756.749</v>
      </c>
      <c r="F22" s="23">
        <v>308212.109</v>
      </c>
      <c r="G22" s="23"/>
      <c r="H22" s="23"/>
      <c r="I22" s="23"/>
      <c r="J22" s="23"/>
      <c r="K22" s="23"/>
      <c r="L22" s="23"/>
      <c r="M22" s="23"/>
      <c r="N22" s="23"/>
      <c r="O22" s="129">
        <f t="shared" si="0"/>
        <v>1204214.591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8738878.523</v>
      </c>
      <c r="D24" s="21">
        <v>9328039.799</v>
      </c>
      <c r="E24" s="21">
        <v>10615962.516</v>
      </c>
      <c r="F24" s="21">
        <v>9572406.336</v>
      </c>
      <c r="G24" s="21"/>
      <c r="H24" s="21"/>
      <c r="I24" s="21"/>
      <c r="J24" s="21"/>
      <c r="K24" s="21"/>
      <c r="L24" s="21"/>
      <c r="M24" s="21"/>
      <c r="N24" s="21"/>
      <c r="O24" s="129">
        <f t="shared" si="0"/>
        <v>38255287.173999995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589057.807</v>
      </c>
      <c r="D26" s="23">
        <v>638315.145</v>
      </c>
      <c r="E26" s="23">
        <v>727269.493</v>
      </c>
      <c r="F26" s="23">
        <v>649898.692</v>
      </c>
      <c r="G26" s="23"/>
      <c r="H26" s="23"/>
      <c r="I26" s="23"/>
      <c r="J26" s="23"/>
      <c r="K26" s="23"/>
      <c r="L26" s="23"/>
      <c r="M26" s="23"/>
      <c r="N26" s="23"/>
      <c r="O26" s="129">
        <f t="shared" si="0"/>
        <v>2604541.137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104388.672</v>
      </c>
      <c r="E28" s="23">
        <v>151029.902</v>
      </c>
      <c r="F28" s="23">
        <v>123504.991</v>
      </c>
      <c r="G28" s="23"/>
      <c r="H28" s="23"/>
      <c r="I28" s="23"/>
      <c r="J28" s="23"/>
      <c r="K28" s="23"/>
      <c r="L28" s="23"/>
      <c r="M28" s="23"/>
      <c r="N28" s="23"/>
      <c r="O28" s="129">
        <f t="shared" si="0"/>
        <v>469072.553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133844.292</v>
      </c>
      <c r="D30" s="23">
        <v>150139.11</v>
      </c>
      <c r="E30" s="23">
        <v>168599.349</v>
      </c>
      <c r="F30" s="23">
        <v>168506.487</v>
      </c>
      <c r="G30" s="23"/>
      <c r="H30" s="23"/>
      <c r="I30" s="23"/>
      <c r="J30" s="23"/>
      <c r="K30" s="23"/>
      <c r="L30" s="23"/>
      <c r="M30" s="23"/>
      <c r="N30" s="23"/>
      <c r="O30" s="129">
        <f t="shared" si="0"/>
        <v>621089.238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1307981.084</v>
      </c>
      <c r="D32" s="23">
        <v>1390841.61</v>
      </c>
      <c r="E32" s="23">
        <v>1647928.613</v>
      </c>
      <c r="F32" s="24">
        <v>1498410.643</v>
      </c>
      <c r="G32" s="24"/>
      <c r="H32" s="24"/>
      <c r="I32" s="24"/>
      <c r="J32" s="24"/>
      <c r="K32" s="24"/>
      <c r="L32" s="24"/>
      <c r="M32" s="24"/>
      <c r="N32" s="24"/>
      <c r="O32" s="129">
        <f t="shared" si="0"/>
        <v>5845161.95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1241698.033</v>
      </c>
      <c r="D34" s="23">
        <v>1313276.944</v>
      </c>
      <c r="E34" s="23">
        <v>1489259.784</v>
      </c>
      <c r="F34" s="23">
        <v>1227597.543</v>
      </c>
      <c r="G34" s="23"/>
      <c r="H34" s="23"/>
      <c r="I34" s="23"/>
      <c r="J34" s="23"/>
      <c r="K34" s="23"/>
      <c r="L34" s="23"/>
      <c r="M34" s="23"/>
      <c r="N34" s="23"/>
      <c r="O34" s="129">
        <f t="shared" si="0"/>
        <v>5271832.304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1636516.748</v>
      </c>
      <c r="G36" s="23"/>
      <c r="H36" s="23"/>
      <c r="I36" s="23"/>
      <c r="J36" s="23"/>
      <c r="K36" s="23"/>
      <c r="L36" s="23"/>
      <c r="M36" s="23"/>
      <c r="N36" s="23"/>
      <c r="O36" s="129">
        <f t="shared" si="0"/>
        <v>6777723.914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>
        <v>45311.66</v>
      </c>
      <c r="G38" s="23"/>
      <c r="H38" s="23"/>
      <c r="I38" s="23"/>
      <c r="J38" s="23"/>
      <c r="K38" s="23"/>
      <c r="L38" s="23"/>
      <c r="M38" s="23"/>
      <c r="N38" s="23"/>
      <c r="O38" s="129">
        <f t="shared" si="0"/>
        <v>287902.06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953763.864</v>
      </c>
      <c r="E40" s="23">
        <v>1137663.953</v>
      </c>
      <c r="F40" s="23">
        <v>1061314.683</v>
      </c>
      <c r="G40" s="23"/>
      <c r="H40" s="23"/>
      <c r="I40" s="23"/>
      <c r="J40" s="23"/>
      <c r="K40" s="23"/>
      <c r="L40" s="23"/>
      <c r="M40" s="23"/>
      <c r="N40" s="23"/>
      <c r="O40" s="129">
        <f t="shared" si="0"/>
        <v>3976876.774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420667.293</v>
      </c>
      <c r="E42" s="23">
        <v>467002.778</v>
      </c>
      <c r="F42" s="23">
        <v>452128.534</v>
      </c>
      <c r="G42" s="23"/>
      <c r="H42" s="23"/>
      <c r="I42" s="23"/>
      <c r="J42" s="23"/>
      <c r="K42" s="23"/>
      <c r="L42" s="23"/>
      <c r="M42" s="23"/>
      <c r="N42" s="23"/>
      <c r="O42" s="129">
        <f t="shared" si="0"/>
        <v>1728468.386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481978.082</v>
      </c>
      <c r="D44" s="23">
        <v>502093.298</v>
      </c>
      <c r="E44" s="23">
        <v>579127.509</v>
      </c>
      <c r="F44" s="23">
        <v>515716.706</v>
      </c>
      <c r="G44" s="23"/>
      <c r="H44" s="23"/>
      <c r="I44" s="23"/>
      <c r="J44" s="23"/>
      <c r="K44" s="23"/>
      <c r="L44" s="23"/>
      <c r="M44" s="23"/>
      <c r="N44" s="23"/>
      <c r="O44" s="129">
        <f t="shared" si="0"/>
        <v>2078915.595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1251985.194</v>
      </c>
      <c r="D46" s="23">
        <v>1368456.023</v>
      </c>
      <c r="E46" s="23">
        <v>1339342.323</v>
      </c>
      <c r="F46" s="23">
        <v>1332273.023</v>
      </c>
      <c r="G46" s="23"/>
      <c r="H46" s="23"/>
      <c r="I46" s="23"/>
      <c r="J46" s="23"/>
      <c r="K46" s="23"/>
      <c r="L46" s="23"/>
      <c r="M46" s="23"/>
      <c r="N46" s="23"/>
      <c r="O46" s="129">
        <f t="shared" si="0"/>
        <v>5292056.563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236805.879</v>
      </c>
      <c r="E48" s="23">
        <v>281348.852</v>
      </c>
      <c r="F48" s="23">
        <v>273752.681</v>
      </c>
      <c r="G48" s="23"/>
      <c r="H48" s="23"/>
      <c r="I48" s="23"/>
      <c r="J48" s="23"/>
      <c r="K48" s="23"/>
      <c r="L48" s="23"/>
      <c r="M48" s="23"/>
      <c r="N48" s="23"/>
      <c r="O48" s="129">
        <f t="shared" si="0"/>
        <v>1000654.414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135103.564</v>
      </c>
      <c r="E50" s="23">
        <v>136033.729</v>
      </c>
      <c r="F50" s="23">
        <v>157102.767</v>
      </c>
      <c r="G50" s="23"/>
      <c r="H50" s="23"/>
      <c r="I50" s="23"/>
      <c r="J50" s="23"/>
      <c r="K50" s="23"/>
      <c r="L50" s="23"/>
      <c r="M50" s="23"/>
      <c r="N50" s="23"/>
      <c r="O50" s="129">
        <f t="shared" si="0"/>
        <v>705099.337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/>
      <c r="H52" s="23"/>
      <c r="I52" s="23"/>
      <c r="J52" s="23"/>
      <c r="K52" s="23"/>
      <c r="L52" s="23"/>
      <c r="M52" s="23"/>
      <c r="N52" s="23"/>
      <c r="O52" s="129">
        <f t="shared" si="0"/>
        <v>346788.495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351754.921</v>
      </c>
      <c r="F54" s="23">
        <v>320587.014</v>
      </c>
      <c r="G54" s="23"/>
      <c r="H54" s="23"/>
      <c r="I54" s="23"/>
      <c r="J54" s="23"/>
      <c r="K54" s="23"/>
      <c r="L54" s="23"/>
      <c r="M54" s="23"/>
      <c r="N54" s="23"/>
      <c r="O54" s="129">
        <f t="shared" si="0"/>
        <v>1221683.612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/>
      <c r="H56" s="23"/>
      <c r="I56" s="23"/>
      <c r="J56" s="23"/>
      <c r="K56" s="23"/>
      <c r="L56" s="23"/>
      <c r="M56" s="23"/>
      <c r="N56" s="23"/>
      <c r="O56" s="129">
        <f t="shared" si="0"/>
        <v>27420.838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257558.75</v>
      </c>
      <c r="E58" s="21">
        <v>306926.652</v>
      </c>
      <c r="F58" s="21">
        <v>323465.242</v>
      </c>
      <c r="G58" s="21"/>
      <c r="H58" s="21"/>
      <c r="I58" s="21"/>
      <c r="J58" s="21"/>
      <c r="K58" s="21"/>
      <c r="L58" s="21"/>
      <c r="M58" s="21"/>
      <c r="N58" s="21"/>
      <c r="O58" s="129">
        <f t="shared" si="0"/>
        <v>1161081.766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257558.75</v>
      </c>
      <c r="E60" s="23">
        <v>306926.652</v>
      </c>
      <c r="F60" s="23">
        <v>323465.242</v>
      </c>
      <c r="G60" s="23"/>
      <c r="H60" s="23"/>
      <c r="I60" s="23"/>
      <c r="J60" s="23"/>
      <c r="K60" s="23"/>
      <c r="L60" s="23"/>
      <c r="M60" s="23"/>
      <c r="N60" s="23"/>
      <c r="O60" s="129">
        <f t="shared" si="0"/>
        <v>1161081.766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10357394.415</v>
      </c>
      <c r="D72" s="126">
        <v>11758771.564</v>
      </c>
      <c r="E72" s="126">
        <v>13250527.136</v>
      </c>
      <c r="F72" s="126">
        <v>11407105.946</v>
      </c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46773799.061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D)'!B8*1.5145</f>
        <v>2004343.7240875748</v>
      </c>
      <c r="C8" s="58">
        <f>'SEKTÖR (U S D)'!C8*1.7798</f>
        <v>2689694.928682542</v>
      </c>
      <c r="D8" s="116">
        <f aca="true" t="shared" si="0" ref="D8:D43">(C8-B8)/B8*100</f>
        <v>34.193297105612736</v>
      </c>
      <c r="E8" s="116">
        <f aca="true" t="shared" si="1" ref="E8:E43">C8/C$45*100</f>
        <v>13.248183854966358</v>
      </c>
      <c r="F8" s="58">
        <f>'SEKTÖR (U S D)'!F8*1.5602</f>
        <v>8644745.9843756</v>
      </c>
      <c r="G8" s="58">
        <f>'SEKTÖR (U S D)'!G8*1.7879</f>
        <v>11169643.437075598</v>
      </c>
      <c r="H8" s="116">
        <f aca="true" t="shared" si="2" ref="H8:H45">(G8-F8)/F8*100</f>
        <v>29.207306464105077</v>
      </c>
      <c r="I8" s="116">
        <f aca="true" t="shared" si="3" ref="I8:I45">G8/G$45*100</f>
        <v>13.356523715023705</v>
      </c>
      <c r="J8" s="58">
        <f>'SEKTÖR (U S D)'!J8*1.5209</f>
        <v>24174351.328017</v>
      </c>
      <c r="K8" s="58">
        <f>'SEKTÖR (U S D)'!K8*1.7481</f>
        <v>32501909.826006975</v>
      </c>
      <c r="L8" s="116">
        <f aca="true" t="shared" si="4" ref="L8:L45">(K8-J8)/J8*100</f>
        <v>34.44790879802721</v>
      </c>
      <c r="M8" s="116">
        <f aca="true" t="shared" si="5" ref="M8:M45">K8/K$45*100</f>
        <v>13.43448117049266</v>
      </c>
    </row>
    <row r="9" spans="1:13" s="64" customFormat="1" ht="15.75">
      <c r="A9" s="60" t="s">
        <v>75</v>
      </c>
      <c r="B9" s="61">
        <f>'SEKTÖR (U S D)'!B9*1.5145</f>
        <v>1416807.3286016649</v>
      </c>
      <c r="C9" s="61">
        <f>'SEKTÖR (U S D)'!C9*1.7798</f>
        <v>1935883.863061368</v>
      </c>
      <c r="D9" s="62">
        <f t="shared" si="0"/>
        <v>36.637058828035</v>
      </c>
      <c r="E9" s="62">
        <f t="shared" si="1"/>
        <v>9.535261812112585</v>
      </c>
      <c r="F9" s="61">
        <f>'SEKTÖR (U S D)'!F9*1.5602</f>
        <v>6348435.7266432</v>
      </c>
      <c r="G9" s="61">
        <f>'SEKTÖR (U S D)'!G9*1.7879</f>
        <v>8082614.636653801</v>
      </c>
      <c r="H9" s="62">
        <f t="shared" si="2"/>
        <v>27.316633335871643</v>
      </c>
      <c r="I9" s="62">
        <f t="shared" si="3"/>
        <v>9.665092237011356</v>
      </c>
      <c r="J9" s="61">
        <f>'SEKTÖR (U S D)'!J9*1.5209</f>
        <v>17863905.000275098</v>
      </c>
      <c r="K9" s="61">
        <f>'SEKTÖR (U S D)'!K9*1.7481</f>
        <v>23641620.02705924</v>
      </c>
      <c r="L9" s="62">
        <f t="shared" si="4"/>
        <v>32.34295651871842</v>
      </c>
      <c r="M9" s="63">
        <f t="shared" si="5"/>
        <v>9.772130339224741</v>
      </c>
    </row>
    <row r="10" spans="1:13" ht="14.25">
      <c r="A10" s="44" t="s">
        <v>3</v>
      </c>
      <c r="B10" s="4">
        <f>'SEKTÖR (U S D)'!B10*1.5145</f>
        <v>574898.472327595</v>
      </c>
      <c r="C10" s="4">
        <f>'SEKTÖR (U S D)'!C10*1.7798</f>
        <v>874824.058014016</v>
      </c>
      <c r="D10" s="34">
        <f t="shared" si="0"/>
        <v>52.17018310591616</v>
      </c>
      <c r="E10" s="34">
        <f t="shared" si="1"/>
        <v>4.308975652861246</v>
      </c>
      <c r="F10" s="4">
        <f>'SEKTÖR (U S D)'!F10*1.5602</f>
        <v>2477406.3319615996</v>
      </c>
      <c r="G10" s="4">
        <f>'SEKTÖR (U S D)'!G10*1.7879</f>
        <v>3575625.983693</v>
      </c>
      <c r="H10" s="34">
        <f t="shared" si="2"/>
        <v>44.329411673935404</v>
      </c>
      <c r="I10" s="34">
        <f t="shared" si="3"/>
        <v>4.275690044744557</v>
      </c>
      <c r="J10" s="4">
        <f>'SEKTÖR (U S D)'!J10*1.5209</f>
        <v>6619561.585885</v>
      </c>
      <c r="K10" s="4">
        <f>'SEKTÖR (U S D)'!K10*1.7481</f>
        <v>10263715.059714293</v>
      </c>
      <c r="L10" s="34">
        <f t="shared" si="4"/>
        <v>55.051281365820074</v>
      </c>
      <c r="M10" s="45">
        <f t="shared" si="5"/>
        <v>4.242448749848551</v>
      </c>
    </row>
    <row r="11" spans="1:13" ht="14.25">
      <c r="A11" s="44" t="s">
        <v>4</v>
      </c>
      <c r="B11" s="4">
        <f>'SEKTÖR (U S D)'!B11*1.5145</f>
        <v>281630.542452675</v>
      </c>
      <c r="C11" s="4">
        <f>'SEKTÖR (U S D)'!C11*1.7798</f>
        <v>285952.15871230804</v>
      </c>
      <c r="D11" s="34">
        <f t="shared" si="0"/>
        <v>1.5344984325907198</v>
      </c>
      <c r="E11" s="34">
        <f t="shared" si="1"/>
        <v>1.40846708373755</v>
      </c>
      <c r="F11" s="4">
        <f>'SEKTÖR (U S D)'!F11*1.5602</f>
        <v>1382050.6084222</v>
      </c>
      <c r="G11" s="4">
        <f>'SEKTÖR (U S D)'!G11*1.7879</f>
        <v>1304586.3097468999</v>
      </c>
      <c r="H11" s="34">
        <f t="shared" si="2"/>
        <v>-5.60502619826174</v>
      </c>
      <c r="I11" s="34">
        <f t="shared" si="3"/>
        <v>1.5600084355953103</v>
      </c>
      <c r="J11" s="4">
        <f>'SEKTÖR (U S D)'!J11*1.5209</f>
        <v>3548619.8278273996</v>
      </c>
      <c r="K11" s="4">
        <f>'SEKTÖR (U S D)'!K11*1.7481</f>
        <v>3814086.0248006075</v>
      </c>
      <c r="L11" s="34">
        <f t="shared" si="4"/>
        <v>7.480829445056006</v>
      </c>
      <c r="M11" s="45">
        <f t="shared" si="5"/>
        <v>1.5765309533233078</v>
      </c>
    </row>
    <row r="12" spans="1:13" ht="14.25">
      <c r="A12" s="44" t="s">
        <v>5</v>
      </c>
      <c r="B12" s="4">
        <f>'SEKTÖR (U S D)'!B12*1.5145</f>
        <v>126186.34978527499</v>
      </c>
      <c r="C12" s="4">
        <f>'SEKTÖR (U S D)'!C12*1.7798</f>
        <v>162406.99828210002</v>
      </c>
      <c r="D12" s="34">
        <f t="shared" si="0"/>
        <v>28.7040940311372</v>
      </c>
      <c r="E12" s="34">
        <f t="shared" si="1"/>
        <v>0.7999411939362044</v>
      </c>
      <c r="F12" s="4">
        <f>'SEKTÖR (U S D)'!F12*1.5602</f>
        <v>542223.186482</v>
      </c>
      <c r="G12" s="4">
        <f>'SEKTÖR (U S D)'!G12*1.7879</f>
        <v>678222.4419145</v>
      </c>
      <c r="H12" s="34">
        <f t="shared" si="2"/>
        <v>25.081785291196624</v>
      </c>
      <c r="I12" s="34">
        <f t="shared" si="3"/>
        <v>0.8110101437458263</v>
      </c>
      <c r="J12" s="4">
        <f>'SEKTÖR (U S D)'!J12*1.5209</f>
        <v>1731364.4872277998</v>
      </c>
      <c r="K12" s="4">
        <f>'SEKTÖR (U S D)'!K12*1.7481</f>
        <v>2162367.6973934523</v>
      </c>
      <c r="L12" s="34">
        <f t="shared" si="4"/>
        <v>24.893846058709435</v>
      </c>
      <c r="M12" s="45">
        <f t="shared" si="5"/>
        <v>0.8938024956019293</v>
      </c>
    </row>
    <row r="13" spans="1:13" ht="14.25">
      <c r="A13" s="44" t="s">
        <v>6</v>
      </c>
      <c r="B13" s="4">
        <f>'SEKTÖR (U S D)'!B13*1.5145</f>
        <v>140964.83416691</v>
      </c>
      <c r="C13" s="4">
        <f>'SEKTÖR (U S D)'!C13*1.7798</f>
        <v>171056.847657498</v>
      </c>
      <c r="D13" s="34">
        <f t="shared" si="0"/>
        <v>21.34717759108447</v>
      </c>
      <c r="E13" s="34">
        <f t="shared" si="1"/>
        <v>0.8425463212393104</v>
      </c>
      <c r="F13" s="4">
        <f>'SEKTÖR (U S D)'!F13*1.5602</f>
        <v>634508.3159522</v>
      </c>
      <c r="G13" s="4">
        <f>'SEKTÖR (U S D)'!G13*1.7879</f>
        <v>728475.4889481999</v>
      </c>
      <c r="H13" s="34">
        <f t="shared" si="2"/>
        <v>14.809447036952442</v>
      </c>
      <c r="I13" s="34">
        <f t="shared" si="3"/>
        <v>0.8711021259329987</v>
      </c>
      <c r="J13" s="4">
        <f>'SEKTÖR (U S D)'!J13*1.5209</f>
        <v>2010853.1700203</v>
      </c>
      <c r="K13" s="4">
        <f>'SEKTÖR (U S D)'!K13*1.7481</f>
        <v>2400295.232319333</v>
      </c>
      <c r="L13" s="34">
        <f t="shared" si="4"/>
        <v>19.367006408284983</v>
      </c>
      <c r="M13" s="45">
        <f t="shared" si="5"/>
        <v>0.9921485006525556</v>
      </c>
    </row>
    <row r="14" spans="1:13" ht="14.25">
      <c r="A14" s="44" t="s">
        <v>7</v>
      </c>
      <c r="B14" s="4">
        <f>'SEKTÖR (U S D)'!B14*1.5145</f>
        <v>182594.40238831998</v>
      </c>
      <c r="C14" s="4">
        <f>'SEKTÖR (U S D)'!C14*1.7798</f>
        <v>237024.99444485403</v>
      </c>
      <c r="D14" s="34">
        <f t="shared" si="0"/>
        <v>29.809562256337717</v>
      </c>
      <c r="E14" s="34">
        <f t="shared" si="1"/>
        <v>1.1674746719940856</v>
      </c>
      <c r="F14" s="4">
        <f>'SEKTÖR (U S D)'!F14*1.5602</f>
        <v>779787.452935</v>
      </c>
      <c r="G14" s="4">
        <f>'SEKTÖR (U S D)'!G14*1.7879</f>
        <v>958502.1455911</v>
      </c>
      <c r="H14" s="34">
        <f t="shared" si="2"/>
        <v>22.918385257860386</v>
      </c>
      <c r="I14" s="34">
        <f t="shared" si="3"/>
        <v>1.1461652030891039</v>
      </c>
      <c r="J14" s="4">
        <f>'SEKTÖR (U S D)'!J14*1.5209</f>
        <v>2488857.0120074004</v>
      </c>
      <c r="K14" s="4">
        <f>'SEKTÖR (U S D)'!K14*1.7481</f>
        <v>3145216.6384899127</v>
      </c>
      <c r="L14" s="34">
        <f t="shared" si="4"/>
        <v>26.37192989858112</v>
      </c>
      <c r="M14" s="45">
        <f t="shared" si="5"/>
        <v>1.3000575637897556</v>
      </c>
    </row>
    <row r="15" spans="1:13" ht="14.25">
      <c r="A15" s="44" t="s">
        <v>8</v>
      </c>
      <c r="B15" s="4">
        <f>'SEKTÖR (U S D)'!B15*1.5145</f>
        <v>24252.680179455</v>
      </c>
      <c r="C15" s="4">
        <f>'SEKTÖR (U S D)'!C15*1.7798</f>
        <v>28414.807359048</v>
      </c>
      <c r="D15" s="34">
        <f t="shared" si="0"/>
        <v>17.161514310153787</v>
      </c>
      <c r="E15" s="34">
        <f t="shared" si="1"/>
        <v>0.1399581001108211</v>
      </c>
      <c r="F15" s="4">
        <f>'SEKTÖR (U S D)'!F15*1.5602</f>
        <v>96972.0201966</v>
      </c>
      <c r="G15" s="4">
        <f>'SEKTÖR (U S D)'!G15*1.7879</f>
        <v>118406.20380270001</v>
      </c>
      <c r="H15" s="34">
        <f t="shared" si="2"/>
        <v>22.10347228266935</v>
      </c>
      <c r="I15" s="34">
        <f t="shared" si="3"/>
        <v>0.141588697795599</v>
      </c>
      <c r="J15" s="4">
        <f>'SEKTÖR (U S D)'!J15*1.5209</f>
        <v>257284.24088559995</v>
      </c>
      <c r="K15" s="4">
        <f>'SEKTÖR (U S D)'!K15*1.7481</f>
        <v>323964.57535340096</v>
      </c>
      <c r="L15" s="34">
        <f t="shared" si="4"/>
        <v>25.916991354884445</v>
      </c>
      <c r="M15" s="45">
        <f t="shared" si="5"/>
        <v>0.13390893060719</v>
      </c>
    </row>
    <row r="16" spans="1:13" ht="14.25">
      <c r="A16" s="44" t="s">
        <v>144</v>
      </c>
      <c r="B16" s="4">
        <f>'SEKTÖR (U S D)'!B16*1.5145</f>
        <v>72151.26018737</v>
      </c>
      <c r="C16" s="4">
        <f>'SEKTÖR (U S D)'!C16*1.7798</f>
        <v>157469.25037557998</v>
      </c>
      <c r="D16" s="34">
        <f t="shared" si="0"/>
        <v>118.24878729303859</v>
      </c>
      <c r="E16" s="34">
        <f t="shared" si="1"/>
        <v>0.7756201486765866</v>
      </c>
      <c r="F16" s="4">
        <f>'SEKTÖR (U S D)'!F16*1.5602</f>
        <v>382834.92998960003</v>
      </c>
      <c r="G16" s="4">
        <f>'SEKTÖR (U S D)'!G16*1.7879</f>
        <v>660689.3630186002</v>
      </c>
      <c r="H16" s="34">
        <f t="shared" si="2"/>
        <v>72.57812996231776</v>
      </c>
      <c r="I16" s="34">
        <f t="shared" si="3"/>
        <v>0.7900443013364664</v>
      </c>
      <c r="J16" s="4">
        <f>'SEKTÖR (U S D)'!J16*1.5209</f>
        <v>1109991.5770947002</v>
      </c>
      <c r="K16" s="4">
        <f>'SEKTÖR (U S D)'!K16*1.7481</f>
        <v>1400744.2323112108</v>
      </c>
      <c r="L16" s="34">
        <f t="shared" si="4"/>
        <v>26.194131668776144</v>
      </c>
      <c r="M16" s="45">
        <f t="shared" si="5"/>
        <v>0.5789897305851051</v>
      </c>
    </row>
    <row r="17" spans="1:13" ht="14.25">
      <c r="A17" s="81" t="s">
        <v>148</v>
      </c>
      <c r="B17" s="4">
        <f>'SEKTÖR (U S D)'!B17*1.5145</f>
        <v>14128.787114064999</v>
      </c>
      <c r="C17" s="4">
        <f>'SEKTÖR (U S D)'!C17*1.7798</f>
        <v>18734.748215964</v>
      </c>
      <c r="D17" s="34">
        <f t="shared" si="0"/>
        <v>32.59983369212092</v>
      </c>
      <c r="E17" s="34">
        <f t="shared" si="1"/>
        <v>0.09227863955677951</v>
      </c>
      <c r="F17" s="4">
        <f>'SEKTÖR (U S D)'!F17*1.5602</f>
        <v>52652.879143800004</v>
      </c>
      <c r="G17" s="4">
        <f>'SEKTÖR (U S D)'!G17*1.7879</f>
        <v>58106.698150899996</v>
      </c>
      <c r="H17" s="34">
        <f t="shared" si="2"/>
        <v>10.35806416626353</v>
      </c>
      <c r="I17" s="34">
        <f t="shared" si="3"/>
        <v>0.06948328263354277</v>
      </c>
      <c r="J17" s="4">
        <f>'SEKTÖR (U S D)'!J17*1.5209</f>
        <v>97373.09780599999</v>
      </c>
      <c r="K17" s="4">
        <f>'SEKTÖR (U S D)'!K17*1.7481</f>
        <v>131232.306036525</v>
      </c>
      <c r="L17" s="34">
        <f t="shared" si="4"/>
        <v>34.772651783127976</v>
      </c>
      <c r="M17" s="45">
        <f t="shared" si="5"/>
        <v>0.054244133770788426</v>
      </c>
    </row>
    <row r="18" spans="1:13" s="64" customFormat="1" ht="15.75">
      <c r="A18" s="42" t="s">
        <v>76</v>
      </c>
      <c r="B18" s="3">
        <f>'SEKTÖR (U S D)'!B18*1.5145</f>
        <v>165658.69990345</v>
      </c>
      <c r="C18" s="3">
        <f>'SEKTÖR (U S D)'!C18*1.7798</f>
        <v>205255.153862792</v>
      </c>
      <c r="D18" s="33">
        <f t="shared" si="0"/>
        <v>23.90242950259769</v>
      </c>
      <c r="E18" s="33">
        <f t="shared" si="1"/>
        <v>1.010991241629628</v>
      </c>
      <c r="F18" s="3">
        <f>'SEKTÖR (U S D)'!F18*1.5602</f>
        <v>646204.8342336</v>
      </c>
      <c r="G18" s="3">
        <f>'SEKTÖR (U S D)'!G18*1.7879</f>
        <v>934013.5331729001</v>
      </c>
      <c r="H18" s="33">
        <f t="shared" si="2"/>
        <v>44.53830793151551</v>
      </c>
      <c r="I18" s="33">
        <f t="shared" si="3"/>
        <v>1.1168820183254777</v>
      </c>
      <c r="J18" s="3">
        <f>'SEKTÖR (U S D)'!J18*1.5209</f>
        <v>1621709.0831471</v>
      </c>
      <c r="K18" s="3">
        <f>'SEKTÖR (U S D)'!K18*1.7481</f>
        <v>2673456.9871983873</v>
      </c>
      <c r="L18" s="33">
        <f t="shared" si="4"/>
        <v>64.85428952585369</v>
      </c>
      <c r="M18" s="43">
        <f t="shared" si="5"/>
        <v>1.1050583718591067</v>
      </c>
    </row>
    <row r="19" spans="1:13" ht="14.25">
      <c r="A19" s="44" t="s">
        <v>110</v>
      </c>
      <c r="B19" s="4">
        <f>'SEKTÖR (U S D)'!B19*1.5145</f>
        <v>165658.69990345</v>
      </c>
      <c r="C19" s="4">
        <f>'SEKTÖR (U S D)'!C19*1.7798</f>
        <v>205255.153862792</v>
      </c>
      <c r="D19" s="34">
        <f t="shared" si="0"/>
        <v>23.90242950259769</v>
      </c>
      <c r="E19" s="34">
        <f t="shared" si="1"/>
        <v>1.010991241629628</v>
      </c>
      <c r="F19" s="4">
        <f>'SEKTÖR (U S D)'!F19*1.5602</f>
        <v>646204.8342336</v>
      </c>
      <c r="G19" s="4">
        <f>'SEKTÖR (U S D)'!G19*1.7879</f>
        <v>934013.5331729001</v>
      </c>
      <c r="H19" s="34">
        <f t="shared" si="2"/>
        <v>44.53830793151551</v>
      </c>
      <c r="I19" s="34">
        <f t="shared" si="3"/>
        <v>1.1168820183254777</v>
      </c>
      <c r="J19" s="4">
        <f>'SEKTÖR (U S D)'!J19*1.5209</f>
        <v>1621709.0831471</v>
      </c>
      <c r="K19" s="4">
        <f>'SEKTÖR (U S D)'!K19*1.7481</f>
        <v>2673456.9871983873</v>
      </c>
      <c r="L19" s="34">
        <f t="shared" si="4"/>
        <v>64.85428952585369</v>
      </c>
      <c r="M19" s="45">
        <f t="shared" si="5"/>
        <v>1.1050583718591067</v>
      </c>
    </row>
    <row r="20" spans="1:13" s="64" customFormat="1" ht="15.75">
      <c r="A20" s="42" t="s">
        <v>77</v>
      </c>
      <c r="B20" s="3">
        <f>'SEKTÖR (U S D)'!B20*1.5145</f>
        <v>421877.69558246</v>
      </c>
      <c r="C20" s="3">
        <f>'SEKTÖR (U S D)'!C20*1.7798</f>
        <v>548555.911758382</v>
      </c>
      <c r="D20" s="33">
        <f t="shared" si="0"/>
        <v>30.027237159581375</v>
      </c>
      <c r="E20" s="33">
        <f t="shared" si="1"/>
        <v>2.701930801224148</v>
      </c>
      <c r="F20" s="3">
        <f>'SEKTÖR (U S D)'!F20*1.5602</f>
        <v>1650105.4219386</v>
      </c>
      <c r="G20" s="3">
        <f>'SEKTÖR (U S D)'!G20*1.7879</f>
        <v>2153015.2672489</v>
      </c>
      <c r="H20" s="33">
        <f t="shared" si="2"/>
        <v>30.477437297276712</v>
      </c>
      <c r="I20" s="33">
        <f t="shared" si="3"/>
        <v>2.5745494596868754</v>
      </c>
      <c r="J20" s="3">
        <f>'SEKTÖR (U S D)'!J20*1.5209</f>
        <v>4688737.241552999</v>
      </c>
      <c r="K20" s="3">
        <f>'SEKTÖR (U S D)'!K20*1.7481</f>
        <v>6186832.815245556</v>
      </c>
      <c r="L20" s="33">
        <f t="shared" si="4"/>
        <v>31.9509389525176</v>
      </c>
      <c r="M20" s="43">
        <f t="shared" si="5"/>
        <v>2.5572924608539487</v>
      </c>
    </row>
    <row r="21" spans="1:13" ht="15" thickBot="1">
      <c r="A21" s="44" t="s">
        <v>9</v>
      </c>
      <c r="B21" s="4">
        <f>'SEKTÖR (U S D)'!B21*1.5145</f>
        <v>421877.69558246</v>
      </c>
      <c r="C21" s="4">
        <f>'SEKTÖR (U S D)'!C21*1.7798</f>
        <v>548555.911758382</v>
      </c>
      <c r="D21" s="34">
        <f t="shared" si="0"/>
        <v>30.027237159581375</v>
      </c>
      <c r="E21" s="34">
        <f t="shared" si="1"/>
        <v>2.701930801224148</v>
      </c>
      <c r="F21" s="4">
        <f>'SEKTÖR (U S D)'!F21*1.5602</f>
        <v>1650105.4219386</v>
      </c>
      <c r="G21" s="4">
        <f>'SEKTÖR (U S D)'!G21*1.7879</f>
        <v>2153015.2672489</v>
      </c>
      <c r="H21" s="34">
        <f t="shared" si="2"/>
        <v>30.477437297276712</v>
      </c>
      <c r="I21" s="34">
        <f t="shared" si="3"/>
        <v>2.5745494596868754</v>
      </c>
      <c r="J21" s="4">
        <f>'SEKTÖR (U S D)'!J21*1.5209</f>
        <v>4688737.241552999</v>
      </c>
      <c r="K21" s="4">
        <f>'SEKTÖR (U S D)'!K21*1.7481</f>
        <v>6186832.815245556</v>
      </c>
      <c r="L21" s="34">
        <f t="shared" si="4"/>
        <v>31.9509389525176</v>
      </c>
      <c r="M21" s="45">
        <f t="shared" si="5"/>
        <v>2.5572924608539487</v>
      </c>
    </row>
    <row r="22" spans="1:13" ht="18" thickBot="1" thickTop="1">
      <c r="A22" s="51" t="s">
        <v>10</v>
      </c>
      <c r="B22" s="58">
        <f>'SEKTÖR (U S D)'!B22*1.5145</f>
        <v>15289125.670892125</v>
      </c>
      <c r="C22" s="58">
        <f>'SEKTÖR (U S D)'!C22*1.7798</f>
        <v>17036968.797150962</v>
      </c>
      <c r="D22" s="59">
        <f t="shared" si="0"/>
        <v>11.431936422541353</v>
      </c>
      <c r="E22" s="59">
        <f t="shared" si="1"/>
        <v>83.91616928338303</v>
      </c>
      <c r="F22" s="58">
        <f>'SEKTÖR (U S D)'!F22*1.5602</f>
        <v>56851326.08030861</v>
      </c>
      <c r="G22" s="58">
        <f>'SEKTÖR (U S D)'!G22*1.7879</f>
        <v>68396627.93839459</v>
      </c>
      <c r="H22" s="59">
        <f t="shared" si="2"/>
        <v>20.307884888695476</v>
      </c>
      <c r="I22" s="59">
        <f t="shared" si="3"/>
        <v>81.78785547034443</v>
      </c>
      <c r="J22" s="58">
        <f>'SEKTÖR (U S D)'!J22*1.5209</f>
        <v>153038491.125454</v>
      </c>
      <c r="K22" s="58">
        <f>'SEKTÖR (U S D)'!K22*1.7481</f>
        <v>198192399.1502412</v>
      </c>
      <c r="L22" s="59">
        <f t="shared" si="4"/>
        <v>29.50493545298487</v>
      </c>
      <c r="M22" s="59">
        <f t="shared" si="5"/>
        <v>81.92171071707746</v>
      </c>
    </row>
    <row r="23" spans="1:13" s="64" customFormat="1" ht="15.75">
      <c r="A23" s="42" t="s">
        <v>78</v>
      </c>
      <c r="B23" s="3">
        <f>'SEKTÖR (U S D)'!B23*1.5145</f>
        <v>1518645.26873735</v>
      </c>
      <c r="C23" s="3">
        <f>'SEKTÖR (U S D)'!C23*1.7798</f>
        <v>1676411.720494808</v>
      </c>
      <c r="D23" s="33">
        <f t="shared" si="0"/>
        <v>10.388630907113027</v>
      </c>
      <c r="E23" s="33">
        <f t="shared" si="1"/>
        <v>8.257222948557306</v>
      </c>
      <c r="F23" s="3">
        <f>'SEKTÖR (U S D)'!F23*1.5602</f>
        <v>5618667.254415999</v>
      </c>
      <c r="G23" s="3">
        <f>'SEKTÖR (U S D)'!G23*1.7879</f>
        <v>6605759.3667591</v>
      </c>
      <c r="H23" s="33">
        <f t="shared" si="2"/>
        <v>17.56808274359537</v>
      </c>
      <c r="I23" s="33">
        <f t="shared" si="3"/>
        <v>7.899086674959966</v>
      </c>
      <c r="J23" s="3">
        <f>'SEKTÖR (U S D)'!J23*1.5209</f>
        <v>15158115.026648596</v>
      </c>
      <c r="K23" s="3">
        <f>'SEKTÖR (U S D)'!K23*1.7481</f>
        <v>19486714.56279667</v>
      </c>
      <c r="L23" s="33">
        <f t="shared" si="4"/>
        <v>28.556318041776418</v>
      </c>
      <c r="M23" s="43">
        <f t="shared" si="5"/>
        <v>8.054723592248045</v>
      </c>
    </row>
    <row r="24" spans="1:13" ht="14.25">
      <c r="A24" s="44" t="s">
        <v>11</v>
      </c>
      <c r="B24" s="4">
        <f>'SEKTÖR (U S D)'!B24*1.5145</f>
        <v>1146635.094850635</v>
      </c>
      <c r="C24" s="4">
        <f>'SEKTÖR (U S D)'!C24*1.7798</f>
        <v>1156689.69193261</v>
      </c>
      <c r="D24" s="34">
        <f t="shared" si="0"/>
        <v>0.8768785402722067</v>
      </c>
      <c r="E24" s="34">
        <f t="shared" si="1"/>
        <v>5.6973144197336865</v>
      </c>
      <c r="F24" s="4">
        <f>'SEKTÖR (U S D)'!F24*1.5602</f>
        <v>4251023.765263601</v>
      </c>
      <c r="G24" s="4">
        <f>'SEKTÖR (U S D)'!G24*1.7879</f>
        <v>4656659.0988423005</v>
      </c>
      <c r="H24" s="34">
        <f t="shared" si="2"/>
        <v>9.542062241412717</v>
      </c>
      <c r="I24" s="34">
        <f t="shared" si="3"/>
        <v>5.568376290331455</v>
      </c>
      <c r="J24" s="4">
        <f>'SEKTÖR (U S D)'!J24*1.5209</f>
        <v>10925416.246321399</v>
      </c>
      <c r="K24" s="4">
        <f>'SEKTÖR (U S D)'!K24*1.7481</f>
        <v>13687472.785697078</v>
      </c>
      <c r="L24" s="34">
        <f t="shared" si="4"/>
        <v>25.281018838121316</v>
      </c>
      <c r="M24" s="45">
        <f t="shared" si="5"/>
        <v>5.657639701650393</v>
      </c>
    </row>
    <row r="25" spans="1:13" ht="14.25">
      <c r="A25" s="44" t="s">
        <v>12</v>
      </c>
      <c r="B25" s="4">
        <f>'SEKTÖR (U S D)'!B25*1.5145</f>
        <v>171281.04137781</v>
      </c>
      <c r="C25" s="4">
        <f>'SEKTÖR (U S D)'!C25*1.7798</f>
        <v>219814.182252082</v>
      </c>
      <c r="D25" s="34">
        <f t="shared" si="0"/>
        <v>28.33538404709841</v>
      </c>
      <c r="E25" s="34">
        <f t="shared" si="1"/>
        <v>1.0827022311526908</v>
      </c>
      <c r="F25" s="4">
        <f>'SEKTÖR (U S D)'!F25*1.5602</f>
        <v>649630.2892182</v>
      </c>
      <c r="G25" s="4">
        <f>'SEKTÖR (U S D)'!G25*1.7879</f>
        <v>838654.8175087001</v>
      </c>
      <c r="H25" s="34">
        <f t="shared" si="2"/>
        <v>29.097246761382127</v>
      </c>
      <c r="I25" s="34">
        <f t="shared" si="3"/>
        <v>1.0028532264147703</v>
      </c>
      <c r="J25" s="4">
        <f>'SEKTÖR (U S D)'!J25*1.5209</f>
        <v>2126046.9481809</v>
      </c>
      <c r="K25" s="4">
        <f>'SEKTÖR (U S D)'!K25*1.7481</f>
        <v>2669781.843588684</v>
      </c>
      <c r="L25" s="34">
        <f t="shared" si="4"/>
        <v>25.574924197841337</v>
      </c>
      <c r="M25" s="45">
        <f t="shared" si="5"/>
        <v>1.1035392719696624</v>
      </c>
    </row>
    <row r="26" spans="1:13" ht="14.25">
      <c r="A26" s="44" t="s">
        <v>13</v>
      </c>
      <c r="B26" s="4">
        <f>'SEKTÖR (U S D)'!B26*1.5145</f>
        <v>200729.13250890496</v>
      </c>
      <c r="C26" s="4">
        <f>'SEKTÖR (U S D)'!C26*1.7798</f>
        <v>299907.846310116</v>
      </c>
      <c r="D26" s="34">
        <f t="shared" si="0"/>
        <v>49.40922753044387</v>
      </c>
      <c r="E26" s="34">
        <f t="shared" si="1"/>
        <v>1.477206297670929</v>
      </c>
      <c r="F26" s="4">
        <f>'SEKTÖR (U S D)'!F26*1.5602</f>
        <v>718013.2014943999</v>
      </c>
      <c r="G26" s="4">
        <f>'SEKTÖR (U S D)'!G26*1.7879</f>
        <v>1110445.4486202002</v>
      </c>
      <c r="H26" s="34">
        <f t="shared" si="2"/>
        <v>54.655296909448396</v>
      </c>
      <c r="I26" s="34">
        <f t="shared" si="3"/>
        <v>1.3278571560757921</v>
      </c>
      <c r="J26" s="4">
        <f>'SEKTÖR (U S D)'!J26*1.5209</f>
        <v>2106651.8336671996</v>
      </c>
      <c r="K26" s="4">
        <f>'SEKTÖR (U S D)'!K26*1.7481</f>
        <v>3129459.9317628085</v>
      </c>
      <c r="L26" s="34">
        <f t="shared" si="4"/>
        <v>48.55135916385071</v>
      </c>
      <c r="M26" s="45">
        <f t="shared" si="5"/>
        <v>1.2935446179054226</v>
      </c>
    </row>
    <row r="27" spans="1:13" s="64" customFormat="1" ht="15.75">
      <c r="A27" s="42" t="s">
        <v>79</v>
      </c>
      <c r="B27" s="3">
        <f>'SEKTÖR (U S D)'!B27*1.5145</f>
        <v>2353507.76194794</v>
      </c>
      <c r="C27" s="3">
        <f>'SEKTÖR (U S D)'!C27*1.7798</f>
        <v>2666871.2626249758</v>
      </c>
      <c r="D27" s="33">
        <f t="shared" si="0"/>
        <v>13.314742604361435</v>
      </c>
      <c r="E27" s="33">
        <f t="shared" si="1"/>
        <v>13.135765111505703</v>
      </c>
      <c r="F27" s="3">
        <f>'SEKTÖR (U S D)'!F27*1.5602</f>
        <v>8074892.5810922</v>
      </c>
      <c r="G27" s="3">
        <f>'SEKTÖR (U S D)'!G27*1.7879</f>
        <v>10450565.050405001</v>
      </c>
      <c r="H27" s="33">
        <f t="shared" si="2"/>
        <v>29.420483869662455</v>
      </c>
      <c r="I27" s="33">
        <f t="shared" si="3"/>
        <v>12.496658529654688</v>
      </c>
      <c r="J27" s="3">
        <f>'SEKTÖR (U S D)'!J27*1.5209</f>
        <v>20924932.884229295</v>
      </c>
      <c r="K27" s="3">
        <f>'SEKTÖR (U S D)'!K27*1.7481</f>
        <v>28749358.394522533</v>
      </c>
      <c r="L27" s="33">
        <f t="shared" si="4"/>
        <v>37.39283444101439</v>
      </c>
      <c r="M27" s="43">
        <f t="shared" si="5"/>
        <v>11.883385194365014</v>
      </c>
    </row>
    <row r="28" spans="1:13" ht="14.25">
      <c r="A28" s="44" t="s">
        <v>14</v>
      </c>
      <c r="B28" s="4">
        <f>'SEKTÖR (U S D)'!B28*1.5145</f>
        <v>2353507.76194794</v>
      </c>
      <c r="C28" s="4">
        <f>'SEKTÖR (U S D)'!C28*1.7798</f>
        <v>2666871.2626249758</v>
      </c>
      <c r="D28" s="34">
        <f t="shared" si="0"/>
        <v>13.314742604361435</v>
      </c>
      <c r="E28" s="34">
        <f t="shared" si="1"/>
        <v>13.135765111505703</v>
      </c>
      <c r="F28" s="4">
        <f>'SEKTÖR (U S D)'!F28*1.5602</f>
        <v>8074892.5810922</v>
      </c>
      <c r="G28" s="4">
        <f>'SEKTÖR (U S D)'!G28*1.7879</f>
        <v>10450565.050405001</v>
      </c>
      <c r="H28" s="34">
        <f t="shared" si="2"/>
        <v>29.420483869662455</v>
      </c>
      <c r="I28" s="34">
        <f t="shared" si="3"/>
        <v>12.496658529654688</v>
      </c>
      <c r="J28" s="4">
        <f>'SEKTÖR (U S D)'!J28*1.5209</f>
        <v>20924932.884229295</v>
      </c>
      <c r="K28" s="4">
        <f>'SEKTÖR (U S D)'!K28*1.7481</f>
        <v>28749358.394522533</v>
      </c>
      <c r="L28" s="34">
        <f t="shared" si="4"/>
        <v>37.39283444101439</v>
      </c>
      <c r="M28" s="45">
        <f t="shared" si="5"/>
        <v>11.883385194365014</v>
      </c>
    </row>
    <row r="29" spans="1:13" s="64" customFormat="1" ht="15.75">
      <c r="A29" s="42" t="s">
        <v>80</v>
      </c>
      <c r="B29" s="3">
        <f>'SEKTÖR (U S D)'!B29*1.5145</f>
        <v>11416972.640206834</v>
      </c>
      <c r="C29" s="3">
        <f>'SEKTÖR (U S D)'!C29*1.7798</f>
        <v>12693685.81403118</v>
      </c>
      <c r="D29" s="33">
        <f t="shared" si="0"/>
        <v>11.18258941366103</v>
      </c>
      <c r="E29" s="33">
        <f t="shared" si="1"/>
        <v>62.52318122332002</v>
      </c>
      <c r="F29" s="3">
        <f>'SEKTÖR (U S D)'!F29*1.5602</f>
        <v>43157766.244800396</v>
      </c>
      <c r="G29" s="3">
        <f>'SEKTÖR (U S D)'!G29*1.7879</f>
        <v>51340303.521230504</v>
      </c>
      <c r="H29" s="33">
        <f t="shared" si="2"/>
        <v>18.959594039267337</v>
      </c>
      <c r="I29" s="33">
        <f t="shared" si="3"/>
        <v>61.39211026572979</v>
      </c>
      <c r="J29" s="3">
        <f>'SEKTÖR (U S D)'!J29*1.5209</f>
        <v>116955443.2100134</v>
      </c>
      <c r="K29" s="3">
        <f>'SEKTÖR (U S D)'!K29*1.7481</f>
        <v>149956326.1964182</v>
      </c>
      <c r="L29" s="33">
        <f t="shared" si="4"/>
        <v>28.216628555839073</v>
      </c>
      <c r="M29" s="43">
        <f t="shared" si="5"/>
        <v>61.983601931909526</v>
      </c>
    </row>
    <row r="30" spans="1:13" ht="14.25">
      <c r="A30" s="44" t="s">
        <v>15</v>
      </c>
      <c r="B30" s="4">
        <f>'SEKTÖR (U S D)'!B30*1.5145</f>
        <v>2110073.848242945</v>
      </c>
      <c r="C30" s="4">
        <f>'SEKTÖR (U S D)'!C30*1.7798</f>
        <v>2184878.107494148</v>
      </c>
      <c r="D30" s="34">
        <f t="shared" si="0"/>
        <v>3.5451014813293056</v>
      </c>
      <c r="E30" s="34">
        <f t="shared" si="1"/>
        <v>10.761691432028503</v>
      </c>
      <c r="F30" s="4">
        <f>'SEKTÖR (U S D)'!F30*1.5602</f>
        <v>8416319.3412626</v>
      </c>
      <c r="G30" s="4">
        <f>'SEKTÖR (U S D)'!G30*1.7879</f>
        <v>9425508.976321599</v>
      </c>
      <c r="H30" s="34">
        <f t="shared" si="2"/>
        <v>11.990866721409391</v>
      </c>
      <c r="I30" s="34">
        <f t="shared" si="3"/>
        <v>11.270908948671767</v>
      </c>
      <c r="J30" s="4">
        <f>'SEKTÖR (U S D)'!J30*1.5209</f>
        <v>23251383.861192595</v>
      </c>
      <c r="K30" s="4">
        <f>'SEKTÖR (U S D)'!K30*1.7481</f>
        <v>28047079.234428443</v>
      </c>
      <c r="L30" s="34">
        <f t="shared" si="4"/>
        <v>20.62541912285934</v>
      </c>
      <c r="M30" s="45">
        <f t="shared" si="5"/>
        <v>11.593102063213006</v>
      </c>
    </row>
    <row r="31" spans="1:13" ht="14.25">
      <c r="A31" s="44" t="s">
        <v>121</v>
      </c>
      <c r="B31" s="4">
        <f>'SEKTÖR (U S D)'!B31*1.5145</f>
        <v>2680402.6884939848</v>
      </c>
      <c r="C31" s="4">
        <f>'SEKTÖR (U S D)'!C31*1.7798</f>
        <v>2912672.50844636</v>
      </c>
      <c r="D31" s="34">
        <f t="shared" si="0"/>
        <v>8.665482278070641</v>
      </c>
      <c r="E31" s="34">
        <f t="shared" si="1"/>
        <v>14.346467508158742</v>
      </c>
      <c r="F31" s="4">
        <f>'SEKTÖR (U S D)'!F31*1.5602</f>
        <v>10708992.9303752</v>
      </c>
      <c r="G31" s="4">
        <f>'SEKTÖR (U S D)'!G31*1.7879</f>
        <v>12117892.5858406</v>
      </c>
      <c r="H31" s="34">
        <f t="shared" si="2"/>
        <v>13.156229204981255</v>
      </c>
      <c r="I31" s="34">
        <f t="shared" si="3"/>
        <v>14.49042850926186</v>
      </c>
      <c r="J31" s="4">
        <f>'SEKTÖR (U S D)'!J31*1.5209</f>
        <v>27846437.203400802</v>
      </c>
      <c r="K31" s="4">
        <f>'SEKTÖR (U S D)'!K31*1.7481</f>
        <v>35552115.563452706</v>
      </c>
      <c r="L31" s="34">
        <f t="shared" si="4"/>
        <v>27.672044016858404</v>
      </c>
      <c r="M31" s="45">
        <f t="shared" si="5"/>
        <v>14.695266514037428</v>
      </c>
    </row>
    <row r="32" spans="1:13" ht="14.25">
      <c r="A32" s="44" t="s">
        <v>122</v>
      </c>
      <c r="B32" s="4">
        <f>'SEKTÖR (U S D)'!B32*1.5145</f>
        <v>356019.494745785</v>
      </c>
      <c r="C32" s="4">
        <f>'SEKTÖR (U S D)'!C32*1.7798</f>
        <v>80645.691987454</v>
      </c>
      <c r="D32" s="34">
        <f t="shared" si="0"/>
        <v>-77.34795617160265</v>
      </c>
      <c r="E32" s="34">
        <f t="shared" si="1"/>
        <v>0.3972230988605473</v>
      </c>
      <c r="F32" s="4">
        <f>'SEKTÖR (U S D)'!F32*1.5602</f>
        <v>852192.1972845999</v>
      </c>
      <c r="G32" s="4">
        <f>'SEKTÖR (U S D)'!G32*1.7879</f>
        <v>514740.09307400003</v>
      </c>
      <c r="H32" s="34">
        <f t="shared" si="2"/>
        <v>-39.59812179527661</v>
      </c>
      <c r="I32" s="34">
        <f t="shared" si="3"/>
        <v>0.615519940179614</v>
      </c>
      <c r="J32" s="4">
        <f>'SEKTÖR (U S D)'!J32*1.5209</f>
        <v>2099281.23592</v>
      </c>
      <c r="K32" s="4">
        <f>'SEKTÖR (U S D)'!K32*1.7481</f>
        <v>1875123.2026771528</v>
      </c>
      <c r="L32" s="34">
        <f t="shared" si="4"/>
        <v>-10.677846750943349</v>
      </c>
      <c r="M32" s="45">
        <f t="shared" si="5"/>
        <v>0.7750716032866115</v>
      </c>
    </row>
    <row r="33" spans="1:13" ht="14.25">
      <c r="A33" s="44" t="s">
        <v>32</v>
      </c>
      <c r="B33" s="4">
        <f>'SEKTÖR (U S D)'!B33*1.5145</f>
        <v>1333428.76182386</v>
      </c>
      <c r="C33" s="4">
        <f>'SEKTÖR (U S D)'!C33*1.7798</f>
        <v>1888927.8719668943</v>
      </c>
      <c r="D33" s="34">
        <f t="shared" si="0"/>
        <v>41.65945163678817</v>
      </c>
      <c r="E33" s="34">
        <f t="shared" si="1"/>
        <v>9.303978480877522</v>
      </c>
      <c r="F33" s="4">
        <f>'SEKTÖR (U S D)'!F33*1.5602</f>
        <v>5151700.470954</v>
      </c>
      <c r="G33" s="4">
        <f>'SEKTÖR (U S D)'!G33*1.7879</f>
        <v>7110257.9842346</v>
      </c>
      <c r="H33" s="34">
        <f t="shared" si="2"/>
        <v>38.017689970975965</v>
      </c>
      <c r="I33" s="34">
        <f t="shared" si="3"/>
        <v>8.50235998323241</v>
      </c>
      <c r="J33" s="4">
        <f>'SEKTÖR (U S D)'!J33*1.5209</f>
        <v>15382534.8679453</v>
      </c>
      <c r="K33" s="4">
        <f>'SEKTÖR (U S D)'!K33*1.7481</f>
        <v>20759455.69534283</v>
      </c>
      <c r="L33" s="34">
        <f t="shared" si="4"/>
        <v>34.95471242910789</v>
      </c>
      <c r="M33" s="45">
        <f t="shared" si="5"/>
        <v>8.580803963267385</v>
      </c>
    </row>
    <row r="34" spans="1:13" ht="14.25">
      <c r="A34" s="44" t="s">
        <v>31</v>
      </c>
      <c r="B34" s="4">
        <f>'SEKTÖR (U S D)'!B34*1.5145</f>
        <v>624670.996299025</v>
      </c>
      <c r="C34" s="4">
        <f>'SEKTÖR (U S D)'!C34*1.7798</f>
        <v>804698.365453928</v>
      </c>
      <c r="D34" s="34">
        <f t="shared" si="0"/>
        <v>28.819549846480356</v>
      </c>
      <c r="E34" s="34">
        <f t="shared" si="1"/>
        <v>3.963569168993595</v>
      </c>
      <c r="F34" s="4">
        <f>'SEKTÖR (U S D)'!F34*1.5602</f>
        <v>2433167.7065900005</v>
      </c>
      <c r="G34" s="4">
        <f>'SEKTÖR (U S D)'!G34*1.7879</f>
        <v>3090328.6273294</v>
      </c>
      <c r="H34" s="34">
        <f t="shared" si="2"/>
        <v>27.008451532524543</v>
      </c>
      <c r="I34" s="34">
        <f t="shared" si="3"/>
        <v>3.6953773708777</v>
      </c>
      <c r="J34" s="4">
        <f>'SEKTÖR (U S D)'!J34*1.5209</f>
        <v>6523291.003698001</v>
      </c>
      <c r="K34" s="4">
        <f>'SEKTÖR (U S D)'!K34*1.7481</f>
        <v>9248540.326313602</v>
      </c>
      <c r="L34" s="34">
        <f t="shared" si="4"/>
        <v>41.77721522879601</v>
      </c>
      <c r="M34" s="45">
        <f t="shared" si="5"/>
        <v>3.822831997674851</v>
      </c>
    </row>
    <row r="35" spans="1:13" ht="14.25">
      <c r="A35" s="44" t="s">
        <v>16</v>
      </c>
      <c r="B35" s="4">
        <f>'SEKTÖR (U S D)'!B35*1.5145</f>
        <v>836924.4433421299</v>
      </c>
      <c r="C35" s="4">
        <f>'SEKTÖR (U S D)'!C35*1.7798</f>
        <v>917872.5936235681</v>
      </c>
      <c r="D35" s="34">
        <f t="shared" si="0"/>
        <v>9.67209775331499</v>
      </c>
      <c r="E35" s="34">
        <f t="shared" si="1"/>
        <v>4.521012679202284</v>
      </c>
      <c r="F35" s="4">
        <f>'SEKTÖR (U S D)'!F35*1.5602</f>
        <v>3191936.9985544</v>
      </c>
      <c r="G35" s="4">
        <f>'SEKTÖR (U S D)'!G35*1.7879</f>
        <v>3716893.1923005</v>
      </c>
      <c r="H35" s="34">
        <f t="shared" si="2"/>
        <v>16.44632065055945</v>
      </c>
      <c r="I35" s="34">
        <f t="shared" si="3"/>
        <v>4.444615653923652</v>
      </c>
      <c r="J35" s="4">
        <f>'SEKTÖR (U S D)'!J35*1.5209</f>
        <v>8464264.2604985</v>
      </c>
      <c r="K35" s="4">
        <f>'SEKTÖR (U S D)'!K35*1.7481</f>
        <v>11047933.989056764</v>
      </c>
      <c r="L35" s="34">
        <f t="shared" si="4"/>
        <v>30.524445469122206</v>
      </c>
      <c r="M35" s="45">
        <f t="shared" si="5"/>
        <v>4.566601222616939</v>
      </c>
    </row>
    <row r="36" spans="1:13" ht="14.25">
      <c r="A36" s="44" t="s">
        <v>143</v>
      </c>
      <c r="B36" s="4">
        <f>'SEKTÖR (U S D)'!B36*1.5145</f>
        <v>2204234.254729195</v>
      </c>
      <c r="C36" s="4">
        <f>'SEKTÖR (U S D)'!C36*1.7798</f>
        <v>2371179.5270473203</v>
      </c>
      <c r="D36" s="34">
        <f t="shared" si="0"/>
        <v>7.573844384277368</v>
      </c>
      <c r="E36" s="34">
        <f t="shared" si="1"/>
        <v>11.679325410648746</v>
      </c>
      <c r="F36" s="4">
        <f>'SEKTÖR (U S D)'!F36*1.5602</f>
        <v>7953149.0548686</v>
      </c>
      <c r="G36" s="4">
        <f>'SEKTÖR (U S D)'!G36*1.7879</f>
        <v>9461667.9289877</v>
      </c>
      <c r="H36" s="34">
        <f t="shared" si="2"/>
        <v>18.967566981479433</v>
      </c>
      <c r="I36" s="34">
        <f t="shared" si="3"/>
        <v>11.314147384304556</v>
      </c>
      <c r="J36" s="4">
        <f>'SEKTÖR (U S D)'!J36*1.5209</f>
        <v>20940783.682736695</v>
      </c>
      <c r="K36" s="4">
        <f>'SEKTÖR (U S D)'!K36*1.7481</f>
        <v>27096909.10705423</v>
      </c>
      <c r="L36" s="34">
        <f t="shared" si="4"/>
        <v>29.397779555846153</v>
      </c>
      <c r="M36" s="45">
        <f t="shared" si="5"/>
        <v>11.200354598423743</v>
      </c>
    </row>
    <row r="37" spans="1:13" ht="14.25">
      <c r="A37" s="44" t="s">
        <v>155</v>
      </c>
      <c r="B37" s="4">
        <f>'SEKTÖR (U S D)'!B37*1.5145</f>
        <v>424233.8618890449</v>
      </c>
      <c r="C37" s="4">
        <f>'SEKTÖR (U S D)'!C37*1.7798</f>
        <v>487225.02235572</v>
      </c>
      <c r="D37" s="34">
        <f t="shared" si="0"/>
        <v>14.848216072659923</v>
      </c>
      <c r="E37" s="34">
        <f t="shared" si="1"/>
        <v>2.3998434194432474</v>
      </c>
      <c r="F37" s="4">
        <f>'SEKTÖR (U S D)'!F37*1.5602</f>
        <v>1566993.0873970003</v>
      </c>
      <c r="G37" s="4">
        <f>'SEKTÖR (U S D)'!G37*1.7879</f>
        <v>1789070.0267906</v>
      </c>
      <c r="H37" s="34">
        <f t="shared" si="2"/>
        <v>14.172170967422792</v>
      </c>
      <c r="I37" s="34">
        <f t="shared" si="3"/>
        <v>2.1393481694634167</v>
      </c>
      <c r="J37" s="4">
        <f>'SEKTÖR (U S D)'!J37*1.5209</f>
        <v>4734398.299066699</v>
      </c>
      <c r="K37" s="4">
        <f>'SEKTÖR (U S D)'!K37*1.7481</f>
        <v>5522976.147604301</v>
      </c>
      <c r="L37" s="34">
        <f t="shared" si="4"/>
        <v>16.65634783395929</v>
      </c>
      <c r="M37" s="45">
        <f t="shared" si="5"/>
        <v>2.2828910503191095</v>
      </c>
    </row>
    <row r="38" spans="1:13" ht="14.25">
      <c r="A38" s="44" t="s">
        <v>154</v>
      </c>
      <c r="B38" s="4">
        <f>'SEKTÖR (U S D)'!B38*1.5145</f>
        <v>197782.997558575</v>
      </c>
      <c r="C38" s="4">
        <f>'SEKTÖR (U S D)'!C38*1.7798</f>
        <v>279611.505293934</v>
      </c>
      <c r="D38" s="34">
        <f t="shared" si="0"/>
        <v>41.372872666228474</v>
      </c>
      <c r="E38" s="34">
        <f t="shared" si="1"/>
        <v>1.3772359796627154</v>
      </c>
      <c r="F38" s="4">
        <f>'SEKTÖR (U S D)'!F38*1.5602</f>
        <v>749056.1904146</v>
      </c>
      <c r="G38" s="4">
        <f>'SEKTÖR (U S D)'!G38*1.7879</f>
        <v>1260647.1046223002</v>
      </c>
      <c r="H38" s="34">
        <f t="shared" si="2"/>
        <v>68.29806905734756</v>
      </c>
      <c r="I38" s="34">
        <f t="shared" si="3"/>
        <v>1.5074664687391452</v>
      </c>
      <c r="J38" s="4">
        <f>'SEKTÖR (U S D)'!J38*1.5209</f>
        <v>1989845.3083555996</v>
      </c>
      <c r="K38" s="4">
        <f>'SEKTÖR (U S D)'!K38*1.7481</f>
        <v>2972891.9200214753</v>
      </c>
      <c r="L38" s="34">
        <f t="shared" si="4"/>
        <v>49.40316754965548</v>
      </c>
      <c r="M38" s="45">
        <f t="shared" si="5"/>
        <v>1.2288281130323047</v>
      </c>
    </row>
    <row r="39" spans="1:13" ht="14.25">
      <c r="A39" s="44" t="s">
        <v>161</v>
      </c>
      <c r="B39" s="4">
        <f>'SEKTÖR (U S D)'!B39*1.5145</f>
        <v>84595.87121778</v>
      </c>
      <c r="C39" s="4">
        <f>'SEKTÖR (U S D)'!C39*1.7798</f>
        <v>180963.40254676202</v>
      </c>
      <c r="D39" s="34">
        <f t="shared" si="0"/>
        <v>113.91517096726571</v>
      </c>
      <c r="E39" s="34">
        <f t="shared" si="1"/>
        <v>0.8913413942948897</v>
      </c>
      <c r="F39" s="4">
        <f>'SEKTÖR (U S D)'!F39*1.5602</f>
        <v>140928.3398598</v>
      </c>
      <c r="G39" s="4">
        <f>'SEKTÖR (U S D)'!G39*1.7879</f>
        <v>620023.1502105</v>
      </c>
      <c r="H39" s="34">
        <f t="shared" si="2"/>
        <v>339.9563287464528</v>
      </c>
      <c r="I39" s="34">
        <f t="shared" si="3"/>
        <v>0.7414161388681219</v>
      </c>
      <c r="J39" s="4">
        <f>'SEKTÖR (U S D)'!J39*1.5209</f>
        <v>453843.7280017001</v>
      </c>
      <c r="K39" s="4">
        <f>'SEKTÖR (U S D)'!K39*1.7481</f>
        <v>1127612.79635619</v>
      </c>
      <c r="L39" s="34">
        <f t="shared" si="4"/>
        <v>148.4583848544374</v>
      </c>
      <c r="M39" s="45">
        <f t="shared" si="5"/>
        <v>0.4660923915348554</v>
      </c>
    </row>
    <row r="40" spans="1:13" ht="14.25">
      <c r="A40" s="81" t="s">
        <v>162</v>
      </c>
      <c r="B40" s="4">
        <f>'SEKTÖR (U S D)'!B40*1.5145</f>
        <v>552682.0928439851</v>
      </c>
      <c r="C40" s="4">
        <f>'SEKTÖR (U S D)'!C40*1.7798</f>
        <v>570580.768157928</v>
      </c>
      <c r="D40" s="34">
        <f t="shared" si="0"/>
        <v>3.238511894213933</v>
      </c>
      <c r="E40" s="34">
        <f t="shared" si="1"/>
        <v>2.8104149805445666</v>
      </c>
      <c r="F40" s="4">
        <f>'SEKTÖR (U S D)'!F40*1.5602</f>
        <v>1949748.4768304003</v>
      </c>
      <c r="G40" s="4">
        <f>'SEKTÖR (U S D)'!G40*1.7879</f>
        <v>2184248.1298948</v>
      </c>
      <c r="H40" s="34">
        <f t="shared" si="2"/>
        <v>12.027174574107786</v>
      </c>
      <c r="I40" s="34">
        <f t="shared" si="3"/>
        <v>2.611897336811882</v>
      </c>
      <c r="J40" s="4">
        <f>'SEKTÖR (U S D)'!J40*1.5209</f>
        <v>5170691.5513287</v>
      </c>
      <c r="K40" s="4">
        <f>'SEKTÖR (U S D)'!K40*1.7481</f>
        <v>6577927.375745393</v>
      </c>
      <c r="L40" s="34">
        <f t="shared" si="4"/>
        <v>27.215621168798577</v>
      </c>
      <c r="M40" s="45">
        <f t="shared" si="5"/>
        <v>2.718949192321247</v>
      </c>
    </row>
    <row r="41" spans="1:13" ht="15" thickBot="1">
      <c r="A41" s="44" t="s">
        <v>81</v>
      </c>
      <c r="B41" s="4">
        <f>'SEKTÖR (U S D)'!B41*1.5145</f>
        <v>11923.329020525</v>
      </c>
      <c r="C41" s="4">
        <f>'SEKTÖR (U S D)'!C41*1.7798</f>
        <v>14430.449657162</v>
      </c>
      <c r="D41" s="34">
        <f t="shared" si="0"/>
        <v>21.027018815980043</v>
      </c>
      <c r="E41" s="34">
        <f t="shared" si="1"/>
        <v>0.07107767060465861</v>
      </c>
      <c r="F41" s="4">
        <f>'SEKTÖR (U S D)'!F41*1.5602</f>
        <v>43581.4457286</v>
      </c>
      <c r="G41" s="4">
        <f>'SEKTÖR (U S D)'!G41*1.7879</f>
        <v>49025.7162602</v>
      </c>
      <c r="H41" s="34">
        <f t="shared" si="2"/>
        <v>12.492175146055875</v>
      </c>
      <c r="I41" s="34">
        <f t="shared" si="3"/>
        <v>0.058624354981811816</v>
      </c>
      <c r="J41" s="4">
        <f>'SEKTÖR (U S D)'!J41*1.5209</f>
        <v>98688.20634789999</v>
      </c>
      <c r="K41" s="4">
        <f>'SEKTÖR (U S D)'!K41*1.7481</f>
        <v>127757.34391319701</v>
      </c>
      <c r="L41" s="34">
        <f t="shared" si="4"/>
        <v>29.455533382399533</v>
      </c>
      <c r="M41" s="45">
        <f t="shared" si="5"/>
        <v>0.05280777777005059</v>
      </c>
    </row>
    <row r="42" spans="1:13" ht="18" thickBot="1" thickTop="1">
      <c r="A42" s="51" t="s">
        <v>17</v>
      </c>
      <c r="B42" s="58">
        <f>'SEKTÖR (U S D)'!B42*1.5145</f>
        <v>493358.83095654997</v>
      </c>
      <c r="C42" s="58">
        <f>'SEKTÖR (U S D)'!C42*1.7798</f>
        <v>575703.4373022461</v>
      </c>
      <c r="D42" s="59">
        <f t="shared" si="0"/>
        <v>16.690611615493353</v>
      </c>
      <c r="E42" s="59">
        <f t="shared" si="1"/>
        <v>2.835646861650626</v>
      </c>
      <c r="F42" s="58">
        <f>'SEKTÖR (U S D)'!F42*1.5602</f>
        <v>1789608.4176854</v>
      </c>
      <c r="G42" s="58">
        <f>'SEKTÖR (U S D)'!G42*1.7879</f>
        <v>2075898.0894314002</v>
      </c>
      <c r="H42" s="59">
        <f t="shared" si="2"/>
        <v>15.997336004726359</v>
      </c>
      <c r="I42" s="59">
        <f t="shared" si="3"/>
        <v>2.4823336767786954</v>
      </c>
      <c r="J42" s="58">
        <f>'SEKTÖR (U S D)'!J42*1.5209</f>
        <v>5688413.9234299</v>
      </c>
      <c r="K42" s="58">
        <f>'SEKTÖR (U S D)'!K42*1.7481</f>
        <v>6787404.48533012</v>
      </c>
      <c r="L42" s="59">
        <f t="shared" si="4"/>
        <v>19.319806481972215</v>
      </c>
      <c r="M42" s="59">
        <f t="shared" si="5"/>
        <v>2.8055353744696387</v>
      </c>
    </row>
    <row r="43" spans="1:13" ht="14.25">
      <c r="A43" s="44" t="s">
        <v>84</v>
      </c>
      <c r="B43" s="4">
        <f>'SEKTÖR (U S D)'!B43*1.5145</f>
        <v>493358.83095654997</v>
      </c>
      <c r="C43" s="4">
        <f>'SEKTÖR (U S D)'!C43*1.7798</f>
        <v>575703.4373022461</v>
      </c>
      <c r="D43" s="34">
        <f t="shared" si="0"/>
        <v>16.690611615493353</v>
      </c>
      <c r="E43" s="34">
        <f t="shared" si="1"/>
        <v>2.835646861650626</v>
      </c>
      <c r="F43" s="4">
        <f>'SEKTÖR (U S D)'!F43*1.5602</f>
        <v>1789608.4176854</v>
      </c>
      <c r="G43" s="4">
        <f>'SEKTÖR (U S D)'!G43*1.7879</f>
        <v>2075898.0894314002</v>
      </c>
      <c r="H43" s="34">
        <f t="shared" si="2"/>
        <v>15.997336004726359</v>
      </c>
      <c r="I43" s="34">
        <f t="shared" si="3"/>
        <v>2.4823336767786954</v>
      </c>
      <c r="J43" s="4">
        <f>'SEKTÖR (U S D)'!J43*1.5209</f>
        <v>5688413.9234299</v>
      </c>
      <c r="K43" s="4">
        <f>'SEKTÖR (U S D)'!K43*1.7481</f>
        <v>6787404.48533012</v>
      </c>
      <c r="L43" s="34">
        <f t="shared" si="4"/>
        <v>19.319806481972215</v>
      </c>
      <c r="M43" s="45">
        <f t="shared" si="5"/>
        <v>2.8055353744696387</v>
      </c>
    </row>
    <row r="44" spans="1:13" ht="14.25">
      <c r="A44" s="111" t="s">
        <v>125</v>
      </c>
      <c r="B44" s="121">
        <f>'SEKTÖR (U S D)'!B44*1.5145</f>
        <v>0</v>
      </c>
      <c r="C44" s="121">
        <f>'SEKTÖR (U S D)'!C44*1.7798</f>
        <v>0</v>
      </c>
      <c r="D44" s="122"/>
      <c r="E44" s="123"/>
      <c r="F44" s="4">
        <f>'SEKTÖR (U S D)'!F44*1.5602</f>
        <v>261046.94742719294</v>
      </c>
      <c r="G44" s="4">
        <f>'SEKTÖR (U S D)'!G44*1.7879</f>
        <v>1984705.8762602934</v>
      </c>
      <c r="H44" s="34">
        <f t="shared" si="2"/>
        <v>660.2869506121447</v>
      </c>
      <c r="I44" s="34">
        <f t="shared" si="3"/>
        <v>2.373287137853163</v>
      </c>
      <c r="J44" s="113">
        <f>'SEKTÖR (U S D)'!J44*1.5209</f>
        <v>2347970.959117807</v>
      </c>
      <c r="K44" s="113">
        <f>'SEKTÖR (U S D)'!K44*1.7481</f>
        <v>4447315.380703697</v>
      </c>
      <c r="L44" s="114">
        <f t="shared" si="4"/>
        <v>89.41100457114118</v>
      </c>
      <c r="M44" s="115">
        <f t="shared" si="5"/>
        <v>1.8382727372376835</v>
      </c>
    </row>
    <row r="45" spans="1:13" s="39" customFormat="1" ht="18.75" thickBot="1">
      <c r="A45" s="46" t="s">
        <v>18</v>
      </c>
      <c r="B45" s="47">
        <f>'SEKTÖR (U S D)'!B45*1.5145</f>
        <v>17786828.22593625</v>
      </c>
      <c r="C45" s="47">
        <f>'SEKTÖR (U S D)'!C45*1.7798</f>
        <v>20302367.16313575</v>
      </c>
      <c r="D45" s="48">
        <f>(C45-B45)/B45*100</f>
        <v>14.14270664362414</v>
      </c>
      <c r="E45" s="49">
        <f>C45/C$45*100</f>
        <v>100</v>
      </c>
      <c r="F45" s="47">
        <f>'SEKTÖR (U S D)'!F45*1.5602</f>
        <v>67546727.431357</v>
      </c>
      <c r="G45" s="47">
        <f>'SEKTÖR (U S D)'!G45*1.7879</f>
        <v>83626875.34116189</v>
      </c>
      <c r="H45" s="48">
        <f t="shared" si="2"/>
        <v>23.805961474811674</v>
      </c>
      <c r="I45" s="49">
        <f t="shared" si="3"/>
        <v>100</v>
      </c>
      <c r="J45" s="47">
        <f>'SEKTÖR (U S D)'!J45*1.5209</f>
        <v>185249227.9884848</v>
      </c>
      <c r="K45" s="47">
        <f>'SEKTÖR (U S D)'!K45*1.7481</f>
        <v>241929028.84403008</v>
      </c>
      <c r="L45" s="48">
        <f t="shared" si="4"/>
        <v>30.596511235700554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175</v>
      </c>
      <c r="C6" s="171"/>
      <c r="D6" s="169" t="s">
        <v>170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14.1902171403812</v>
      </c>
      <c r="C8" s="59">
        <f>'SEKTÖR (TL)'!D8</f>
        <v>34.193297105612736</v>
      </c>
      <c r="D8" s="59">
        <f>'SEKTÖR (U S D)'!H8</f>
        <v>12.75196573930127</v>
      </c>
      <c r="E8" s="59">
        <f>'SEKTÖR (TL)'!H8</f>
        <v>29.207306464105077</v>
      </c>
      <c r="F8" s="59">
        <f>'SEKTÖR (U S D)'!L8</f>
        <v>16.9737569309076</v>
      </c>
      <c r="G8" s="59">
        <f>'SEKTÖR (TL)'!L8</f>
        <v>34.44790879802721</v>
      </c>
    </row>
    <row r="9" spans="1:7" s="64" customFormat="1" ht="15.75">
      <c r="A9" s="60" t="s">
        <v>75</v>
      </c>
      <c r="B9" s="62">
        <f>'SEKTÖR (U S D)'!D9</f>
        <v>16.269707604820198</v>
      </c>
      <c r="C9" s="62">
        <f>'SEKTÖR (TL)'!D9</f>
        <v>36.637058828035</v>
      </c>
      <c r="D9" s="62">
        <f>'SEKTÖR (U S D)'!H9</f>
        <v>11.102081397520507</v>
      </c>
      <c r="E9" s="62">
        <f>'SEKTÖR (TL)'!H9</f>
        <v>27.316633335871643</v>
      </c>
      <c r="F9" s="62">
        <f>'SEKTÖR (U S D)'!L9</f>
        <v>15.142384628636135</v>
      </c>
      <c r="G9" s="62">
        <f>'SEKTÖR (TL)'!L9</f>
        <v>32.34295651871842</v>
      </c>
    </row>
    <row r="10" spans="1:7" ht="14.25">
      <c r="A10" s="44" t="s">
        <v>3</v>
      </c>
      <c r="B10" s="34">
        <f>'SEKTÖR (U S D)'!D10</f>
        <v>29.487438090746142</v>
      </c>
      <c r="C10" s="34">
        <f>'SEKTÖR (TL)'!D10</f>
        <v>52.17018310591616</v>
      </c>
      <c r="D10" s="34">
        <f>'SEKTÖR (U S D)'!H10</f>
        <v>25.948178362142183</v>
      </c>
      <c r="E10" s="34">
        <f>'SEKTÖR (TL)'!H10</f>
        <v>44.329411673935404</v>
      </c>
      <c r="F10" s="34">
        <f>'SEKTÖR (U S D)'!L10</f>
        <v>34.89931573095118</v>
      </c>
      <c r="G10" s="34">
        <f>'SEKTÖR (TL)'!L10</f>
        <v>55.051281365820074</v>
      </c>
    </row>
    <row r="11" spans="1:7" ht="14.25">
      <c r="A11" s="44" t="s">
        <v>4</v>
      </c>
      <c r="B11" s="34">
        <f>'SEKTÖR (U S D)'!D11</f>
        <v>-13.60040573313933</v>
      </c>
      <c r="C11" s="34">
        <f>'SEKTÖR (TL)'!D11</f>
        <v>1.5344984325907198</v>
      </c>
      <c r="D11" s="34">
        <f>'SEKTÖR (U S D)'!H11</f>
        <v>-17.626803442322263</v>
      </c>
      <c r="E11" s="34">
        <f>'SEKTÖR (TL)'!H11</f>
        <v>-5.60502619826174</v>
      </c>
      <c r="F11" s="34">
        <f>'SEKTÖR (U S D)'!L11</f>
        <v>-6.488419711123125</v>
      </c>
      <c r="G11" s="34">
        <f>'SEKTÖR (TL)'!L11</f>
        <v>7.480829445056006</v>
      </c>
    </row>
    <row r="12" spans="1:7" ht="14.25">
      <c r="A12" s="44" t="s">
        <v>5</v>
      </c>
      <c r="B12" s="34">
        <f>'SEKTÖR (U S D)'!D12</f>
        <v>9.51924396570248</v>
      </c>
      <c r="C12" s="34">
        <f>'SEKTÖR (TL)'!D12</f>
        <v>28.7040940311372</v>
      </c>
      <c r="D12" s="34">
        <f>'SEKTÖR (U S D)'!H12</f>
        <v>9.151854919920007</v>
      </c>
      <c r="E12" s="34">
        <f>'SEKTÖR (TL)'!H12</f>
        <v>25.081785291196624</v>
      </c>
      <c r="F12" s="34">
        <f>'SEKTÖR (U S D)'!L12</f>
        <v>8.661432681592126</v>
      </c>
      <c r="G12" s="34">
        <f>'SEKTÖR (TL)'!L12</f>
        <v>24.893846058709435</v>
      </c>
    </row>
    <row r="13" spans="1:7" ht="14.25">
      <c r="A13" s="44" t="s">
        <v>6</v>
      </c>
      <c r="B13" s="34">
        <f>'SEKTÖR (U S D)'!D13</f>
        <v>3.2589619404974846</v>
      </c>
      <c r="C13" s="34">
        <f>'SEKTÖR (TL)'!D13</f>
        <v>21.34717759108447</v>
      </c>
      <c r="D13" s="34">
        <f>'SEKTÖR (U S D)'!H13</f>
        <v>0.18776176914435794</v>
      </c>
      <c r="E13" s="34">
        <f>'SEKTÖR (TL)'!H13</f>
        <v>14.809447036952442</v>
      </c>
      <c r="F13" s="34">
        <f>'SEKTÖR (U S D)'!L13</f>
        <v>3.852914619507252</v>
      </c>
      <c r="G13" s="34">
        <f>'SEKTÖR (TL)'!L13</f>
        <v>19.367006408284983</v>
      </c>
    </row>
    <row r="14" spans="1:7" ht="14.25">
      <c r="A14" s="44" t="s">
        <v>7</v>
      </c>
      <c r="B14" s="34">
        <f>'SEKTÖR (U S D)'!D14</f>
        <v>10.459929226443114</v>
      </c>
      <c r="C14" s="34">
        <f>'SEKTÖR (TL)'!D14</f>
        <v>29.809562256337717</v>
      </c>
      <c r="D14" s="34">
        <f>'SEKTÖR (U S D)'!H14</f>
        <v>7.26397711243009</v>
      </c>
      <c r="E14" s="34">
        <f>'SEKTÖR (TL)'!H14</f>
        <v>22.918385257860386</v>
      </c>
      <c r="F14" s="34">
        <f>'SEKTÖR (U S D)'!L14</f>
        <v>9.94741043575998</v>
      </c>
      <c r="G14" s="34">
        <f>'SEKTÖR (TL)'!L14</f>
        <v>26.37192989858112</v>
      </c>
    </row>
    <row r="15" spans="1:7" ht="14.25">
      <c r="A15" s="44" t="s">
        <v>8</v>
      </c>
      <c r="B15" s="34">
        <f>'SEKTÖR (U S D)'!D15</f>
        <v>-0.302779288275141</v>
      </c>
      <c r="C15" s="34">
        <f>'SEKTÖR (TL)'!D15</f>
        <v>17.161514310153787</v>
      </c>
      <c r="D15" s="34">
        <f>'SEKTÖR (U S D)'!H15</f>
        <v>6.552848288730195</v>
      </c>
      <c r="E15" s="34">
        <f>'SEKTÖR (TL)'!H15</f>
        <v>22.10347228266935</v>
      </c>
      <c r="F15" s="34">
        <f>'SEKTÖR (U S D)'!L15</f>
        <v>9.551600109629728</v>
      </c>
      <c r="G15" s="34">
        <f>'SEKTÖR (TL)'!L15</f>
        <v>25.916991354884445</v>
      </c>
    </row>
    <row r="16" spans="1:7" ht="14.25">
      <c r="A16" s="44" t="s">
        <v>144</v>
      </c>
      <c r="B16" s="34">
        <f>'SEKTÖR (U S D)'!D16</f>
        <v>85.71625371126359</v>
      </c>
      <c r="C16" s="34">
        <f>'SEKTÖR (TL)'!D16</f>
        <v>118.24878729303859</v>
      </c>
      <c r="D16" s="34">
        <f>'SEKTÖR (U S D)'!H16</f>
        <v>50.59924960412112</v>
      </c>
      <c r="E16" s="34">
        <f>'SEKTÖR (TL)'!H16</f>
        <v>72.57812996231776</v>
      </c>
      <c r="F16" s="34">
        <f>'SEKTÖR (U S D)'!L16</f>
        <v>9.792720585230622</v>
      </c>
      <c r="G16" s="34">
        <f>'SEKTÖR (TL)'!L16</f>
        <v>26.194131668776144</v>
      </c>
    </row>
    <row r="17" spans="1:7" ht="14.25">
      <c r="A17" s="81" t="s">
        <v>148</v>
      </c>
      <c r="B17" s="34">
        <f>'SEKTÖR (U S D)'!D17</f>
        <v>12.834278079962424</v>
      </c>
      <c r="C17" s="34">
        <f>'SEKTÖR (TL)'!D17</f>
        <v>32.59983369212092</v>
      </c>
      <c r="D17" s="34">
        <f>'SEKTÖR (U S D)'!H17</f>
        <v>-3.6967102677977675</v>
      </c>
      <c r="E17" s="34">
        <f>'SEKTÖR (TL)'!H17</f>
        <v>10.35806416626353</v>
      </c>
      <c r="F17" s="34">
        <f>'SEKTÖR (U S D)'!L17</f>
        <v>17.256293173708222</v>
      </c>
      <c r="G17" s="34">
        <f>'SEKTÖR (TL)'!L17</f>
        <v>34.772651783127976</v>
      </c>
    </row>
    <row r="18" spans="1:7" s="64" customFormat="1" ht="15.75">
      <c r="A18" s="42" t="s">
        <v>76</v>
      </c>
      <c r="B18" s="33">
        <f>'SEKTÖR (U S D)'!D18</f>
        <v>5.433323677763905</v>
      </c>
      <c r="C18" s="33">
        <f>'SEKTÖR (TL)'!D18</f>
        <v>23.90242950259769</v>
      </c>
      <c r="D18" s="33">
        <f>'SEKTÖR (U S D)'!H18</f>
        <v>26.130470403686157</v>
      </c>
      <c r="E18" s="33">
        <f>'SEKTÖR (TL)'!H18</f>
        <v>44.53830793151551</v>
      </c>
      <c r="F18" s="33">
        <f>'SEKTÖR (U S D)'!L18</f>
        <v>43.42823004397392</v>
      </c>
      <c r="G18" s="33">
        <f>'SEKTÖR (TL)'!L18</f>
        <v>64.85428952585369</v>
      </c>
    </row>
    <row r="19" spans="1:7" ht="14.25">
      <c r="A19" s="44" t="s">
        <v>110</v>
      </c>
      <c r="B19" s="34">
        <f>'SEKTÖR (U S D)'!D19</f>
        <v>5.433323677763905</v>
      </c>
      <c r="C19" s="34">
        <f>'SEKTÖR (TL)'!D19</f>
        <v>23.90242950259769</v>
      </c>
      <c r="D19" s="34">
        <f>'SEKTÖR (U S D)'!H19</f>
        <v>26.130470403686157</v>
      </c>
      <c r="E19" s="34">
        <f>'SEKTÖR (TL)'!H19</f>
        <v>44.53830793151551</v>
      </c>
      <c r="F19" s="34">
        <f>'SEKTÖR (U S D)'!L19</f>
        <v>43.42823004397392</v>
      </c>
      <c r="G19" s="34">
        <f>'SEKTÖR (TL)'!L19</f>
        <v>64.85428952585369</v>
      </c>
    </row>
    <row r="20" spans="1:7" s="64" customFormat="1" ht="15.75">
      <c r="A20" s="42" t="s">
        <v>77</v>
      </c>
      <c r="B20" s="33">
        <f>'SEKTÖR (U S D)'!D20</f>
        <v>10.645157140232598</v>
      </c>
      <c r="C20" s="33">
        <f>'SEKTÖR (TL)'!D20</f>
        <v>30.027237159581375</v>
      </c>
      <c r="D20" s="33">
        <f>'SEKTÖR (U S D)'!H20</f>
        <v>13.860337642603671</v>
      </c>
      <c r="E20" s="33">
        <f>'SEKTÖR (TL)'!H20</f>
        <v>30.477437297276712</v>
      </c>
      <c r="F20" s="33">
        <f>'SEKTÖR (U S D)'!L20</f>
        <v>14.80131746060523</v>
      </c>
      <c r="G20" s="33">
        <f>'SEKTÖR (TL)'!L20</f>
        <v>31.9509389525176</v>
      </c>
    </row>
    <row r="21" spans="1:7" ht="15" thickBot="1">
      <c r="A21" s="44" t="s">
        <v>9</v>
      </c>
      <c r="B21" s="34">
        <f>'SEKTÖR (U S D)'!D21</f>
        <v>10.645157140232598</v>
      </c>
      <c r="C21" s="34">
        <f>'SEKTÖR (TL)'!D21</f>
        <v>30.027237159581375</v>
      </c>
      <c r="D21" s="34">
        <f>'SEKTÖR (U S D)'!H21</f>
        <v>13.860337642603671</v>
      </c>
      <c r="E21" s="34">
        <f>'SEKTÖR (TL)'!H21</f>
        <v>30.477437297276712</v>
      </c>
      <c r="F21" s="34">
        <f>'SEKTÖR (U S D)'!L21</f>
        <v>14.80131746060523</v>
      </c>
      <c r="G21" s="34">
        <f>'SEKTÖR (TL)'!L21</f>
        <v>31.9509389525176</v>
      </c>
    </row>
    <row r="22" spans="1:7" ht="18" thickBot="1" thickTop="1">
      <c r="A22" s="51" t="s">
        <v>10</v>
      </c>
      <c r="B22" s="59">
        <f>'SEKTÖR (U S D)'!D22</f>
        <v>-5.178296599652278</v>
      </c>
      <c r="C22" s="59">
        <f>'SEKTÖR (TL)'!D22</f>
        <v>11.431936422541353</v>
      </c>
      <c r="D22" s="59">
        <f>'SEKTÖR (U S D)'!H22</f>
        <v>4.985939931395871</v>
      </c>
      <c r="E22" s="59">
        <f>'SEKTÖR (TL)'!H22</f>
        <v>20.307884888695476</v>
      </c>
      <c r="F22" s="59">
        <f>'SEKTÖR (U S D)'!L22</f>
        <v>12.673220256532632</v>
      </c>
      <c r="G22" s="59">
        <f>'SEKTÖR (TL)'!L22</f>
        <v>29.50493545298487</v>
      </c>
    </row>
    <row r="23" spans="1:7" s="64" customFormat="1" ht="15.75">
      <c r="A23" s="42" t="s">
        <v>78</v>
      </c>
      <c r="B23" s="33">
        <f>'SEKTÖR (U S D)'!D23</f>
        <v>-6.066085229338871</v>
      </c>
      <c r="C23" s="33">
        <f>'SEKTÖR (TL)'!D23</f>
        <v>10.388630907113027</v>
      </c>
      <c r="D23" s="33">
        <f>'SEKTÖR (U S D)'!H23</f>
        <v>2.5950683464161797</v>
      </c>
      <c r="E23" s="33">
        <f>'SEKTÖR (TL)'!H23</f>
        <v>17.56808274359537</v>
      </c>
      <c r="F23" s="33">
        <f>'SEKTÖR (U S D)'!L23</f>
        <v>11.847894347999386</v>
      </c>
      <c r="G23" s="33">
        <f>'SEKTÖR (TL)'!L23</f>
        <v>28.556318041776418</v>
      </c>
    </row>
    <row r="24" spans="1:7" ht="14.25">
      <c r="A24" s="44" t="s">
        <v>11</v>
      </c>
      <c r="B24" s="34">
        <f>'SEKTÖR (U S D)'!D24</f>
        <v>-14.15999969140226</v>
      </c>
      <c r="C24" s="34">
        <f>'SEKTÖR (TL)'!D24</f>
        <v>0.8768785402722067</v>
      </c>
      <c r="D24" s="34">
        <f>'SEKTÖR (U S D)'!H24</f>
        <v>-4.408789356758137</v>
      </c>
      <c r="E24" s="34">
        <f>'SEKTÖR (TL)'!H24</f>
        <v>9.542062241412717</v>
      </c>
      <c r="F24" s="34">
        <f>'SEKTÖR (U S D)'!L24</f>
        <v>8.998284738229328</v>
      </c>
      <c r="G24" s="34">
        <f>'SEKTÖR (TL)'!L24</f>
        <v>25.281018838121316</v>
      </c>
    </row>
    <row r="25" spans="1:7" ht="14.25">
      <c r="A25" s="44" t="s">
        <v>12</v>
      </c>
      <c r="B25" s="34">
        <f>'SEKTÖR (U S D)'!D25</f>
        <v>9.205494515861638</v>
      </c>
      <c r="C25" s="34">
        <f>'SEKTÖR (TL)'!D25</f>
        <v>28.33538404709841</v>
      </c>
      <c r="D25" s="34">
        <f>'SEKTÖR (U S D)'!H25</f>
        <v>12.655922812857753</v>
      </c>
      <c r="E25" s="34">
        <f>'SEKTÖR (TL)'!H25</f>
        <v>29.097246761382127</v>
      </c>
      <c r="F25" s="34">
        <f>'SEKTÖR (U S D)'!L25</f>
        <v>9.25399131199409</v>
      </c>
      <c r="G25" s="34">
        <f>'SEKTÖR (TL)'!L25</f>
        <v>25.574924197841337</v>
      </c>
    </row>
    <row r="26" spans="1:7" ht="14.25">
      <c r="A26" s="44" t="s">
        <v>13</v>
      </c>
      <c r="B26" s="34">
        <f>'SEKTÖR (U S D)'!D26</f>
        <v>27.13803522578785</v>
      </c>
      <c r="C26" s="34">
        <f>'SEKTÖR (TL)'!D26</f>
        <v>49.40922753044387</v>
      </c>
      <c r="D26" s="34">
        <f>'SEKTÖR (U S D)'!H26</f>
        <v>34.9589989586226</v>
      </c>
      <c r="E26" s="34">
        <f>'SEKTÖR (TL)'!H26</f>
        <v>54.655296909448396</v>
      </c>
      <c r="F26" s="34">
        <f>'SEKTÖR (U S D)'!L26</f>
        <v>29.244186346490775</v>
      </c>
      <c r="G26" s="34">
        <f>'SEKTÖR (TL)'!L26</f>
        <v>48.55135916385071</v>
      </c>
    </row>
    <row r="27" spans="1:7" s="64" customFormat="1" ht="15.75">
      <c r="A27" s="42" t="s">
        <v>79</v>
      </c>
      <c r="B27" s="33">
        <f>'SEKTÖR (U S D)'!D27</f>
        <v>-3.57614469361423</v>
      </c>
      <c r="C27" s="33">
        <f>'SEKTÖR (TL)'!D27</f>
        <v>13.314742604361435</v>
      </c>
      <c r="D27" s="33">
        <f>'SEKTÖR (U S D)'!H27</f>
        <v>12.937993698443615</v>
      </c>
      <c r="E27" s="33">
        <f>'SEKTÖR (TL)'!H27</f>
        <v>29.420483869662455</v>
      </c>
      <c r="F27" s="33">
        <f>'SEKTÖR (U S D)'!L27</f>
        <v>19.53593152642227</v>
      </c>
      <c r="G27" s="33">
        <f>'SEKTÖR (TL)'!L27</f>
        <v>37.39283444101439</v>
      </c>
    </row>
    <row r="28" spans="1:7" ht="14.25">
      <c r="A28" s="44" t="s">
        <v>14</v>
      </c>
      <c r="B28" s="34">
        <f>'SEKTÖR (U S D)'!D28</f>
        <v>-3.57614469361423</v>
      </c>
      <c r="C28" s="34">
        <f>'SEKTÖR (TL)'!D28</f>
        <v>13.314742604361435</v>
      </c>
      <c r="D28" s="34">
        <f>'SEKTÖR (U S D)'!H28</f>
        <v>12.937993698443615</v>
      </c>
      <c r="E28" s="34">
        <f>'SEKTÖR (TL)'!H28</f>
        <v>29.420483869662455</v>
      </c>
      <c r="F28" s="34">
        <f>'SEKTÖR (U S D)'!L28</f>
        <v>19.53593152642227</v>
      </c>
      <c r="G28" s="34">
        <f>'SEKTÖR (TL)'!L28</f>
        <v>37.39283444101439</v>
      </c>
    </row>
    <row r="29" spans="1:7" s="64" customFormat="1" ht="15.75">
      <c r="A29" s="42" t="s">
        <v>80</v>
      </c>
      <c r="B29" s="33">
        <f>'SEKTÖR (U S D)'!D29</f>
        <v>-5.3904755214127364</v>
      </c>
      <c r="C29" s="33">
        <f>'SEKTÖR (TL)'!D29</f>
        <v>11.18258941366103</v>
      </c>
      <c r="D29" s="33">
        <f>'SEKTÖR (U S D)'!H29</f>
        <v>3.809362167942777</v>
      </c>
      <c r="E29" s="33">
        <f>'SEKTÖR (TL)'!H29</f>
        <v>18.959594039267337</v>
      </c>
      <c r="F29" s="33">
        <f>'SEKTÖR (U S D)'!L29</f>
        <v>11.552354196313496</v>
      </c>
      <c r="G29" s="33">
        <f>'SEKTÖR (TL)'!L29</f>
        <v>28.216628555839073</v>
      </c>
    </row>
    <row r="30" spans="1:7" ht="14.25">
      <c r="A30" s="44" t="s">
        <v>15</v>
      </c>
      <c r="B30" s="34">
        <f>'SEKTÖR (U S D)'!D30</f>
        <v>-11.88950657743947</v>
      </c>
      <c r="C30" s="34">
        <f>'SEKTÖR (TL)'!D30</f>
        <v>3.5451014813293056</v>
      </c>
      <c r="D30" s="34">
        <f>'SEKTÖR (U S D)'!H30</f>
        <v>-2.271855104456099</v>
      </c>
      <c r="E30" s="34">
        <f>'SEKTÖR (TL)'!H30</f>
        <v>11.990866721409391</v>
      </c>
      <c r="F30" s="34">
        <f>'SEKTÖR (U S D)'!L30</f>
        <v>4.947771834538505</v>
      </c>
      <c r="G30" s="34">
        <f>'SEKTÖR (TL)'!L30</f>
        <v>20.62541912285934</v>
      </c>
    </row>
    <row r="31" spans="1:7" ht="14.25">
      <c r="A31" s="44" t="s">
        <v>121</v>
      </c>
      <c r="B31" s="34">
        <f>'SEKTÖR (U S D)'!D31</f>
        <v>-7.532378407608734</v>
      </c>
      <c r="C31" s="34">
        <f>'SEKTÖR (TL)'!D31</f>
        <v>8.665482278070641</v>
      </c>
      <c r="D31" s="34">
        <f>'SEKTÖR (U S D)'!H31</f>
        <v>-1.2549086606567672</v>
      </c>
      <c r="E31" s="34">
        <f>'SEKTÖR (TL)'!H31</f>
        <v>13.156229204981255</v>
      </c>
      <c r="F31" s="34">
        <f>'SEKTÖR (U S D)'!L31</f>
        <v>11.078549136342282</v>
      </c>
      <c r="G31" s="34">
        <f>'SEKTÖR (TL)'!L31</f>
        <v>27.672044016858404</v>
      </c>
    </row>
    <row r="32" spans="1:7" ht="14.25">
      <c r="A32" s="44" t="s">
        <v>122</v>
      </c>
      <c r="B32" s="34">
        <f>'SEKTÖR (U S D)'!D32</f>
        <v>-80.72450815928319</v>
      </c>
      <c r="C32" s="34">
        <f>'SEKTÖR (TL)'!D32</f>
        <v>-77.34795617160265</v>
      </c>
      <c r="D32" s="34">
        <f>'SEKTÖR (U S D)'!H32</f>
        <v>-47.29067040941361</v>
      </c>
      <c r="E32" s="34">
        <f>'SEKTÖR (TL)'!H32</f>
        <v>-39.59812179527661</v>
      </c>
      <c r="F32" s="34">
        <f>'SEKTÖR (U S D)'!L32</f>
        <v>-22.287018547857524</v>
      </c>
      <c r="G32" s="34">
        <f>'SEKTÖR (TL)'!L32</f>
        <v>-10.677846750943349</v>
      </c>
    </row>
    <row r="33" spans="1:7" ht="14.25">
      <c r="A33" s="44" t="s">
        <v>32</v>
      </c>
      <c r="B33" s="34">
        <f>'SEKTÖR (U S D)'!D33</f>
        <v>20.543454041979818</v>
      </c>
      <c r="C33" s="34">
        <f>'SEKTÖR (TL)'!D33</f>
        <v>41.65945163678817</v>
      </c>
      <c r="D33" s="34">
        <f>'SEKTÖR (U S D)'!H33</f>
        <v>20.440293021263326</v>
      </c>
      <c r="E33" s="34">
        <f>'SEKTÖR (TL)'!H33</f>
        <v>38.017689970975965</v>
      </c>
      <c r="F33" s="34">
        <f>'SEKTÖR (U S D)'!L33</f>
        <v>17.414691455540403</v>
      </c>
      <c r="G33" s="34">
        <f>'SEKTÖR (TL)'!L33</f>
        <v>34.95471242910789</v>
      </c>
    </row>
    <row r="34" spans="1:7" ht="14.25">
      <c r="A34" s="44" t="s">
        <v>31</v>
      </c>
      <c r="B34" s="34">
        <f>'SEKTÖR (U S D)'!D34</f>
        <v>9.61748974182183</v>
      </c>
      <c r="C34" s="34">
        <f>'SEKTÖR (TL)'!D34</f>
        <v>28.819549846480356</v>
      </c>
      <c r="D34" s="34">
        <f>'SEKTÖR (U S D)'!H34</f>
        <v>10.833148431704691</v>
      </c>
      <c r="E34" s="34">
        <f>'SEKTÖR (TL)'!H34</f>
        <v>27.008451532524543</v>
      </c>
      <c r="F34" s="34">
        <f>'SEKTÖR (U S D)'!L34</f>
        <v>23.350475740218442</v>
      </c>
      <c r="G34" s="34">
        <f>'SEKTÖR (TL)'!L34</f>
        <v>41.77721522879601</v>
      </c>
    </row>
    <row r="35" spans="1:7" ht="14.25">
      <c r="A35" s="44" t="s">
        <v>16</v>
      </c>
      <c r="B35" s="34">
        <f>'SEKTÖR (U S D)'!D35</f>
        <v>-6.675810738624824</v>
      </c>
      <c r="C35" s="34">
        <f>'SEKTÖR (TL)'!D35</f>
        <v>9.67209775331499</v>
      </c>
      <c r="D35" s="34">
        <f>'SEKTÖR (U S D)'!H35</f>
        <v>1.616169516753096</v>
      </c>
      <c r="E35" s="34">
        <f>'SEKTÖR (TL)'!H35</f>
        <v>16.44632065055945</v>
      </c>
      <c r="F35" s="34">
        <f>'SEKTÖR (U S D)'!L35</f>
        <v>13.560224880720764</v>
      </c>
      <c r="G35" s="34">
        <f>'SEKTÖR (TL)'!L35</f>
        <v>30.524445469122206</v>
      </c>
    </row>
    <row r="36" spans="1:7" ht="14.25">
      <c r="A36" s="44" t="s">
        <v>143</v>
      </c>
      <c r="B36" s="34">
        <f>'SEKTÖR (U S D)'!D36</f>
        <v>-8.461294909547105</v>
      </c>
      <c r="C36" s="34">
        <f>'SEKTÖR (TL)'!D36</f>
        <v>7.573844384277368</v>
      </c>
      <c r="D36" s="34">
        <f>'SEKTÖR (U S D)'!H36</f>
        <v>3.816319707200745</v>
      </c>
      <c r="E36" s="34">
        <f>'SEKTÖR (TL)'!H36</f>
        <v>18.967566981479433</v>
      </c>
      <c r="F36" s="34">
        <f>'SEKTÖR (U S D)'!L36</f>
        <v>12.579991377201763</v>
      </c>
      <c r="G36" s="34">
        <f>'SEKTÖR (TL)'!L36</f>
        <v>29.397779555846153</v>
      </c>
    </row>
    <row r="37" spans="1:7" ht="14.25">
      <c r="A37" s="44" t="s">
        <v>155</v>
      </c>
      <c r="B37" s="34">
        <f>'SEKTÖR (U S D)'!D37</f>
        <v>-2.27125337563578</v>
      </c>
      <c r="C37" s="34">
        <f>'SEKTÖR (TL)'!D37</f>
        <v>14.848216072659923</v>
      </c>
      <c r="D37" s="34">
        <f>'SEKTÖR (U S D)'!H37</f>
        <v>-0.3683532952776717</v>
      </c>
      <c r="E37" s="34">
        <f>'SEKTÖR (TL)'!H37</f>
        <v>14.172170967422792</v>
      </c>
      <c r="F37" s="34">
        <f>'SEKTÖR (U S D)'!L37</f>
        <v>1.494559476385024</v>
      </c>
      <c r="G37" s="34">
        <f>'SEKTÖR (TL)'!L37</f>
        <v>16.65634783395929</v>
      </c>
    </row>
    <row r="38" spans="1:7" ht="14.25">
      <c r="A38" s="81" t="s">
        <v>154</v>
      </c>
      <c r="B38" s="34">
        <f>'SEKTÖR (U S D)'!D38</f>
        <v>20.299593017756496</v>
      </c>
      <c r="C38" s="34">
        <f>'SEKTÖR (TL)'!D38</f>
        <v>41.372872666228474</v>
      </c>
      <c r="D38" s="34">
        <f>'SEKTÖR (U S D)'!H38</f>
        <v>46.86428063273876</v>
      </c>
      <c r="E38" s="34">
        <f>'SEKTÖR (TL)'!H38</f>
        <v>68.29806905734756</v>
      </c>
      <c r="F38" s="34">
        <f>'SEKTÖR (U S D)'!L38</f>
        <v>29.98528546780563</v>
      </c>
      <c r="G38" s="34">
        <f>'SEKTÖR (TL)'!L38</f>
        <v>49.40316754965548</v>
      </c>
    </row>
    <row r="39" spans="1:7" ht="15" thickBot="1">
      <c r="A39" s="44" t="s">
        <v>81</v>
      </c>
      <c r="B39" s="34">
        <f>'SEKTÖR (U S D)'!D41</f>
        <v>2.986526574222824</v>
      </c>
      <c r="C39" s="34">
        <f>'SEKTÖR (TL)'!D41</f>
        <v>21.027018815980043</v>
      </c>
      <c r="D39" s="34">
        <f>'SEKTÖR (U S D)'!H41</f>
        <v>-1.8343913737477686</v>
      </c>
      <c r="E39" s="34">
        <f>'SEKTÖR (TL)'!H41</f>
        <v>12.492175146055875</v>
      </c>
      <c r="F39" s="34">
        <f>'SEKTÖR (U S D)'!L41</f>
        <v>12.63023895732019</v>
      </c>
      <c r="G39" s="34">
        <f>'SEKTÖR (TL)'!L41</f>
        <v>29.455533382399533</v>
      </c>
    </row>
    <row r="40" spans="1:7" ht="18" thickBot="1" thickTop="1">
      <c r="A40" s="51" t="s">
        <v>17</v>
      </c>
      <c r="B40" s="59">
        <f>'SEKTÖR (U S D)'!D42</f>
        <v>-0.7034884303491054</v>
      </c>
      <c r="C40" s="59">
        <f>'SEKTÖR (TL)'!D42</f>
        <v>16.690611615493353</v>
      </c>
      <c r="D40" s="59">
        <f>'SEKTÖR (U S D)'!H42</f>
        <v>1.2243658116080607</v>
      </c>
      <c r="E40" s="59">
        <f>'SEKTÖR (TL)'!H42</f>
        <v>15.997336004726359</v>
      </c>
      <c r="F40" s="59">
        <f>'SEKTÖR (U S D)'!L42</f>
        <v>3.81184925257796</v>
      </c>
      <c r="G40" s="59">
        <f>'SEKTÖR (TL)'!L42</f>
        <v>19.319806481972215</v>
      </c>
    </row>
    <row r="41" spans="1:7" ht="14.25">
      <c r="A41" s="44" t="s">
        <v>84</v>
      </c>
      <c r="B41" s="34">
        <f>'SEKTÖR (U S D)'!D43</f>
        <v>-0.7034884303491054</v>
      </c>
      <c r="C41" s="34">
        <f>'SEKTÖR (TL)'!D43</f>
        <v>16.690611615493353</v>
      </c>
      <c r="D41" s="34">
        <f>'SEKTÖR (U S D)'!H43</f>
        <v>1.2243658116080607</v>
      </c>
      <c r="E41" s="34">
        <f>'SEKTÖR (TL)'!H43</f>
        <v>15.997336004726359</v>
      </c>
      <c r="F41" s="34">
        <f>'SEKTÖR (U S D)'!L43</f>
        <v>3.81184925257796</v>
      </c>
      <c r="G41" s="34">
        <f>'SEKTÖR (TL)'!L43</f>
        <v>19.319806481972215</v>
      </c>
    </row>
    <row r="42" spans="1:7" ht="14.25">
      <c r="A42" s="111" t="s">
        <v>125</v>
      </c>
      <c r="B42" s="122"/>
      <c r="C42" s="122"/>
      <c r="D42" s="114">
        <f>'SEKTÖR (U S D)'!H44</f>
        <v>563.4597574501191</v>
      </c>
      <c r="E42" s="114">
        <f>'SEKTÖR (TL)'!H44</f>
        <v>660.2869506121447</v>
      </c>
      <c r="F42" s="114">
        <f>'SEKTÖR (U S D)'!L44</f>
        <v>64.79331665937225</v>
      </c>
      <c r="G42" s="114">
        <f>'SEKTÖR (TL)'!L44</f>
        <v>89.41100457114118</v>
      </c>
    </row>
    <row r="43" spans="1:7" s="39" customFormat="1" ht="18.75" thickBot="1">
      <c r="A43" s="46" t="s">
        <v>18</v>
      </c>
      <c r="B43" s="48">
        <f>'SEKTÖR (U S D)'!D45</f>
        <v>-2.871598375228262</v>
      </c>
      <c r="C43" s="48">
        <f>'SEKTÖR (TL)'!D45</f>
        <v>14.14270664362414</v>
      </c>
      <c r="D43" s="48">
        <f>'SEKTÖR (U S D)'!H45</f>
        <v>8.03851506963543</v>
      </c>
      <c r="E43" s="48">
        <f>'SEKTÖR (TL)'!H45</f>
        <v>23.805961474811674</v>
      </c>
      <c r="F43" s="48">
        <f>'SEKTÖR (U S D)'!L45</f>
        <v>13.622924282579351</v>
      </c>
      <c r="G43" s="48">
        <f>'SEKTÖR (TL)'!L45</f>
        <v>30.596511235700554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23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112838.209</v>
      </c>
      <c r="C9" s="12">
        <v>97426.749</v>
      </c>
      <c r="D9" s="50">
        <f aca="true" t="shared" si="0" ref="D9:D22">(C9-B9)/B9*100</f>
        <v>-13.658015433406964</v>
      </c>
      <c r="E9" s="9">
        <f aca="true" t="shared" si="1" ref="E9:E22">C9/C$22*100</f>
        <v>0.854088227646939</v>
      </c>
      <c r="F9" s="83">
        <v>378909.94700000004</v>
      </c>
      <c r="G9" s="12">
        <v>384602.17</v>
      </c>
      <c r="H9" s="50">
        <f aca="true" t="shared" si="2" ref="H9:H22">(G9-F9)/F9*100</f>
        <v>1.5022627526851227</v>
      </c>
      <c r="I9" s="9">
        <f aca="true" t="shared" si="3" ref="I9:I22">G9/G$22*100</f>
        <v>0.8422488332683674</v>
      </c>
      <c r="J9" s="84">
        <v>1003001.1410000001</v>
      </c>
      <c r="K9" s="84">
        <v>1078602.4579999999</v>
      </c>
      <c r="L9" s="85">
        <f aca="true" t="shared" si="4" ref="L9:L22">(K9-J9)/J9*100</f>
        <v>7.537510567996433</v>
      </c>
      <c r="M9" s="9">
        <f aca="true" t="shared" si="5" ref="M9:M22">K9/K$22*100</f>
        <v>0.794294336266008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1182826.87</v>
      </c>
      <c r="C10" s="12">
        <v>1086192.271</v>
      </c>
      <c r="D10" s="50">
        <f t="shared" si="0"/>
        <v>-8.169800792570781</v>
      </c>
      <c r="E10" s="9">
        <f t="shared" si="1"/>
        <v>9.522067000533843</v>
      </c>
      <c r="F10" s="83">
        <v>4310749.988</v>
      </c>
      <c r="G10" s="12">
        <v>4564280.018999999</v>
      </c>
      <c r="H10" s="50">
        <f t="shared" si="2"/>
        <v>5.88134388924806</v>
      </c>
      <c r="I10" s="9">
        <f t="shared" si="3"/>
        <v>9.995418176431171</v>
      </c>
      <c r="J10" s="84">
        <v>10898056.719</v>
      </c>
      <c r="K10" s="84">
        <v>12847799.120000001</v>
      </c>
      <c r="L10" s="85">
        <f t="shared" si="4"/>
        <v>17.890734571061287</v>
      </c>
      <c r="M10" s="9">
        <f t="shared" si="5"/>
        <v>9.461256090053713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282641.002</v>
      </c>
      <c r="C11" s="12">
        <v>276982.836</v>
      </c>
      <c r="D11" s="50">
        <f t="shared" si="0"/>
        <v>-2.001891431166087</v>
      </c>
      <c r="E11" s="9">
        <f t="shared" si="1"/>
        <v>2.4281604581495664</v>
      </c>
      <c r="F11" s="83">
        <v>1034263.957</v>
      </c>
      <c r="G11" s="12">
        <v>1055634.173</v>
      </c>
      <c r="H11" s="50">
        <f t="shared" si="2"/>
        <v>2.0662245701751645</v>
      </c>
      <c r="I11" s="9">
        <f t="shared" si="3"/>
        <v>2.3117567188127617</v>
      </c>
      <c r="J11" s="84">
        <v>3272025.269</v>
      </c>
      <c r="K11" s="84">
        <v>3328168.6610000003</v>
      </c>
      <c r="L11" s="85">
        <f t="shared" si="4"/>
        <v>1.7158605873835158</v>
      </c>
      <c r="M11" s="9">
        <f t="shared" si="5"/>
        <v>2.4508988441136337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152046.876</v>
      </c>
      <c r="C12" s="12">
        <v>140595.665</v>
      </c>
      <c r="D12" s="50">
        <f t="shared" si="0"/>
        <v>-7.531368812865305</v>
      </c>
      <c r="E12" s="9">
        <f t="shared" si="1"/>
        <v>1.232527037669016</v>
      </c>
      <c r="F12" s="83">
        <v>554435.297</v>
      </c>
      <c r="G12" s="12">
        <v>544299.638</v>
      </c>
      <c r="H12" s="50">
        <f t="shared" si="2"/>
        <v>-1.8281049303395964</v>
      </c>
      <c r="I12" s="9">
        <f t="shared" si="3"/>
        <v>1.1919738649781793</v>
      </c>
      <c r="J12" s="84">
        <v>1604268.703</v>
      </c>
      <c r="K12" s="84">
        <v>1701464.89</v>
      </c>
      <c r="L12" s="85">
        <f t="shared" si="4"/>
        <v>6.058597716095938</v>
      </c>
      <c r="M12" s="9">
        <f t="shared" si="5"/>
        <v>1.2529768641436438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91695.223</v>
      </c>
      <c r="C13" s="12">
        <v>82903.21</v>
      </c>
      <c r="D13" s="50">
        <f t="shared" si="0"/>
        <v>-9.588299927031088</v>
      </c>
      <c r="E13" s="9">
        <f t="shared" si="1"/>
        <v>0.7267681249955492</v>
      </c>
      <c r="F13" s="83">
        <v>354597.435</v>
      </c>
      <c r="G13" s="12">
        <v>338540.72000000003</v>
      </c>
      <c r="H13" s="50">
        <f t="shared" si="2"/>
        <v>-4.528153171779138</v>
      </c>
      <c r="I13" s="9">
        <f t="shared" si="3"/>
        <v>0.7413778409878267</v>
      </c>
      <c r="J13" s="84">
        <v>1175478.962</v>
      </c>
      <c r="K13" s="84">
        <v>1096334.2179999999</v>
      </c>
      <c r="L13" s="85">
        <f t="shared" si="4"/>
        <v>-6.73297834827606</v>
      </c>
      <c r="M13" s="9">
        <f t="shared" si="5"/>
        <v>0.807352193158105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933462.797</v>
      </c>
      <c r="C14" s="12">
        <v>965508.082</v>
      </c>
      <c r="D14" s="50">
        <f t="shared" si="0"/>
        <v>3.432947205072173</v>
      </c>
      <c r="E14" s="9">
        <f t="shared" si="1"/>
        <v>8.464093228997875</v>
      </c>
      <c r="F14" s="83">
        <v>3797936.7140000006</v>
      </c>
      <c r="G14" s="12">
        <v>3912872.739</v>
      </c>
      <c r="H14" s="50">
        <f t="shared" si="2"/>
        <v>3.0262754136034142</v>
      </c>
      <c r="I14" s="9">
        <f t="shared" si="3"/>
        <v>8.568886907607284</v>
      </c>
      <c r="J14" s="84">
        <v>10039158.842</v>
      </c>
      <c r="K14" s="84">
        <v>11514013.239</v>
      </c>
      <c r="L14" s="85">
        <f t="shared" si="4"/>
        <v>14.691015653918866</v>
      </c>
      <c r="M14" s="9">
        <f t="shared" si="5"/>
        <v>8.479041963605033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574056.065</v>
      </c>
      <c r="C15" s="12">
        <v>649786.651</v>
      </c>
      <c r="D15" s="50">
        <f t="shared" si="0"/>
        <v>13.192193344390502</v>
      </c>
      <c r="E15" s="9">
        <f t="shared" si="1"/>
        <v>5.696332216742961</v>
      </c>
      <c r="F15" s="83">
        <v>2147405.9699999997</v>
      </c>
      <c r="G15" s="12">
        <v>2520652.723</v>
      </c>
      <c r="H15" s="50">
        <f t="shared" si="2"/>
        <v>17.381285058083385</v>
      </c>
      <c r="I15" s="9">
        <f t="shared" si="3"/>
        <v>5.520033376362602</v>
      </c>
      <c r="J15" s="84">
        <v>5796479.16</v>
      </c>
      <c r="K15" s="84">
        <v>7411248.087999999</v>
      </c>
      <c r="L15" s="85">
        <f t="shared" si="4"/>
        <v>27.857754395859818</v>
      </c>
      <c r="M15" s="9">
        <f t="shared" si="5"/>
        <v>5.4577220154644595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592850.965</v>
      </c>
      <c r="C16" s="12">
        <v>436177.343</v>
      </c>
      <c r="D16" s="50">
        <f t="shared" si="0"/>
        <v>-26.427151383653392</v>
      </c>
      <c r="E16" s="9">
        <f t="shared" si="1"/>
        <v>3.8237336013605563</v>
      </c>
      <c r="F16" s="83">
        <v>1946770.1570000001</v>
      </c>
      <c r="G16" s="12">
        <v>1815273.33</v>
      </c>
      <c r="H16" s="50">
        <f t="shared" si="2"/>
        <v>-6.754614895198439</v>
      </c>
      <c r="I16" s="9">
        <f t="shared" si="3"/>
        <v>3.9753073786756956</v>
      </c>
      <c r="J16" s="84">
        <v>5126917.484999999</v>
      </c>
      <c r="K16" s="84">
        <v>5692529.898000001</v>
      </c>
      <c r="L16" s="85">
        <f t="shared" si="4"/>
        <v>11.032212136334033</v>
      </c>
      <c r="M16" s="9">
        <f t="shared" si="5"/>
        <v>4.192039637467912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3328834.414</v>
      </c>
      <c r="C17" s="12">
        <v>3464012.661</v>
      </c>
      <c r="D17" s="50">
        <f t="shared" si="0"/>
        <v>4.060828211565106</v>
      </c>
      <c r="E17" s="9">
        <f t="shared" si="1"/>
        <v>30.367147262401694</v>
      </c>
      <c r="F17" s="83">
        <v>11635790.468</v>
      </c>
      <c r="G17" s="12">
        <v>13364184.552000001</v>
      </c>
      <c r="H17" s="50">
        <f t="shared" si="2"/>
        <v>14.854118323575166</v>
      </c>
      <c r="I17" s="9">
        <f t="shared" si="3"/>
        <v>29.26652454016352</v>
      </c>
      <c r="J17" s="84">
        <v>34151770.515</v>
      </c>
      <c r="K17" s="84">
        <v>39413678.679</v>
      </c>
      <c r="L17" s="85">
        <f t="shared" si="4"/>
        <v>15.407424226187288</v>
      </c>
      <c r="M17" s="9">
        <f t="shared" si="5"/>
        <v>29.024652701225367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1639938.388</v>
      </c>
      <c r="C18" s="12">
        <v>1463060.626</v>
      </c>
      <c r="D18" s="50">
        <f t="shared" si="0"/>
        <v>-10.785634588120887</v>
      </c>
      <c r="E18" s="9">
        <f t="shared" si="1"/>
        <v>12.825870408550335</v>
      </c>
      <c r="F18" s="83">
        <v>6112823.678</v>
      </c>
      <c r="G18" s="12">
        <v>6112780.723</v>
      </c>
      <c r="H18" s="50">
        <f t="shared" si="2"/>
        <v>-0.0007027030757433619</v>
      </c>
      <c r="I18" s="9">
        <f t="shared" si="3"/>
        <v>13.386514256984347</v>
      </c>
      <c r="J18" s="84">
        <v>17252298.302</v>
      </c>
      <c r="K18" s="84">
        <v>18464051.804</v>
      </c>
      <c r="L18" s="85">
        <f t="shared" si="4"/>
        <v>7.023722177696904</v>
      </c>
      <c r="M18" s="9">
        <f t="shared" si="5"/>
        <v>13.597124374844851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105264.406</v>
      </c>
      <c r="C19" s="12">
        <v>113686.36</v>
      </c>
      <c r="D19" s="50">
        <f t="shared" si="0"/>
        <v>8.000761434971663</v>
      </c>
      <c r="E19" s="9">
        <f t="shared" si="1"/>
        <v>0.9966275454806754</v>
      </c>
      <c r="F19" s="83">
        <v>439770.793</v>
      </c>
      <c r="G19" s="12">
        <v>460222.937</v>
      </c>
      <c r="H19" s="50">
        <f t="shared" si="2"/>
        <v>4.650637178626815</v>
      </c>
      <c r="I19" s="9">
        <f t="shared" si="3"/>
        <v>1.0078524302959377</v>
      </c>
      <c r="J19" s="84">
        <v>1427543.462</v>
      </c>
      <c r="K19" s="84">
        <v>1492111.591</v>
      </c>
      <c r="L19" s="85">
        <f t="shared" si="4"/>
        <v>4.523023692010013</v>
      </c>
      <c r="M19" s="9">
        <f t="shared" si="5"/>
        <v>1.0988068653262446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871259.834</v>
      </c>
      <c r="C20" s="12">
        <v>886944.559</v>
      </c>
      <c r="D20" s="50">
        <f t="shared" si="0"/>
        <v>1.8002350605318937</v>
      </c>
      <c r="E20" s="9">
        <f t="shared" si="1"/>
        <v>7.775368820090732</v>
      </c>
      <c r="F20" s="83">
        <v>3200779.5419999994</v>
      </c>
      <c r="G20" s="12">
        <v>3391010.656</v>
      </c>
      <c r="H20" s="50">
        <f t="shared" si="2"/>
        <v>5.943274489974248</v>
      </c>
      <c r="I20" s="9">
        <f t="shared" si="3"/>
        <v>7.426049542613349</v>
      </c>
      <c r="J20" s="84">
        <v>9144997.599000001</v>
      </c>
      <c r="K20" s="84">
        <v>10358035.279000001</v>
      </c>
      <c r="L20" s="85">
        <f t="shared" si="4"/>
        <v>13.26449424254244</v>
      </c>
      <c r="M20" s="9">
        <f t="shared" si="5"/>
        <v>7.627767483683226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1877106.659</v>
      </c>
      <c r="C21" s="90">
        <v>1743828.933</v>
      </c>
      <c r="D21" s="91">
        <f t="shared" si="0"/>
        <v>-7.100167982516332</v>
      </c>
      <c r="E21" s="92">
        <f t="shared" si="1"/>
        <v>15.28721606738025</v>
      </c>
      <c r="F21" s="89">
        <v>7212101.015000001</v>
      </c>
      <c r="G21" s="90">
        <v>7199368.1219999995</v>
      </c>
      <c r="H21" s="91">
        <f t="shared" si="2"/>
        <v>-0.17654901080168922</v>
      </c>
      <c r="I21" s="92">
        <f t="shared" si="3"/>
        <v>15.766056132818951</v>
      </c>
      <c r="J21" s="93">
        <v>19366589.549999997</v>
      </c>
      <c r="K21" s="94">
        <v>21395761.520999998</v>
      </c>
      <c r="L21" s="95">
        <f t="shared" si="4"/>
        <v>10.477693895257884</v>
      </c>
      <c r="M21" s="92">
        <f t="shared" si="5"/>
        <v>15.756066630647794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11744356.7025</v>
      </c>
      <c r="C22" s="102">
        <v>11407105.946</v>
      </c>
      <c r="D22" s="103">
        <f t="shared" si="0"/>
        <v>-2.8715983773569325</v>
      </c>
      <c r="E22" s="104">
        <f t="shared" si="1"/>
        <v>100</v>
      </c>
      <c r="F22" s="101">
        <v>43126334.961</v>
      </c>
      <c r="G22" s="102">
        <v>45663722.502000004</v>
      </c>
      <c r="H22" s="103">
        <f t="shared" si="2"/>
        <v>5.883615065584894</v>
      </c>
      <c r="I22" s="104">
        <f t="shared" si="3"/>
        <v>100</v>
      </c>
      <c r="J22" s="105">
        <v>120258585.709</v>
      </c>
      <c r="K22" s="106">
        <v>135793799.446</v>
      </c>
      <c r="L22" s="103">
        <f t="shared" si="4"/>
        <v>12.918174320286694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1039300.305</v>
      </c>
      <c r="D5" s="30">
        <v>1073985.6</v>
      </c>
      <c r="E5" s="30">
        <v>1272304.346</v>
      </c>
      <c r="F5" s="30">
        <v>1090099.11</v>
      </c>
      <c r="G5" s="30"/>
      <c r="H5" s="30"/>
      <c r="I5" s="30"/>
      <c r="J5" s="30"/>
      <c r="K5" s="30"/>
      <c r="L5" s="30"/>
      <c r="M5" s="30"/>
      <c r="N5" s="30"/>
      <c r="O5" s="30">
        <v>4475689.3610000005</v>
      </c>
      <c r="P5" s="68">
        <f aca="true" t="shared" si="0" ref="P5:P24">O5/O$26*100</f>
        <v>9.801411524279018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795365.251</v>
      </c>
      <c r="E6" s="30">
        <v>915201.205</v>
      </c>
      <c r="F6" s="30">
        <v>798910.87</v>
      </c>
      <c r="G6" s="30"/>
      <c r="H6" s="30"/>
      <c r="I6" s="30"/>
      <c r="J6" s="30"/>
      <c r="K6" s="30"/>
      <c r="L6" s="30"/>
      <c r="M6" s="30"/>
      <c r="N6" s="30"/>
      <c r="O6" s="30">
        <v>3260458.801</v>
      </c>
      <c r="P6" s="68">
        <f t="shared" si="0"/>
        <v>7.140151134040767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616502.489</v>
      </c>
      <c r="E7" s="30">
        <v>671929.279</v>
      </c>
      <c r="F7" s="30">
        <v>629698.791</v>
      </c>
      <c r="G7" s="30"/>
      <c r="H7" s="30"/>
      <c r="I7" s="30"/>
      <c r="J7" s="30"/>
      <c r="K7" s="30"/>
      <c r="L7" s="30"/>
      <c r="M7" s="30"/>
      <c r="N7" s="30"/>
      <c r="O7" s="30">
        <v>2543429.176</v>
      </c>
      <c r="P7" s="68">
        <f t="shared" si="0"/>
        <v>5.569912035017545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513106.636</v>
      </c>
      <c r="E8" s="30">
        <v>613249.112</v>
      </c>
      <c r="F8" s="30">
        <v>545558.307</v>
      </c>
      <c r="G8" s="30"/>
      <c r="H8" s="30"/>
      <c r="I8" s="30"/>
      <c r="J8" s="30"/>
      <c r="K8" s="30"/>
      <c r="L8" s="30"/>
      <c r="M8" s="30"/>
      <c r="N8" s="30"/>
      <c r="O8" s="30">
        <v>2113655.349</v>
      </c>
      <c r="P8" s="68">
        <f t="shared" si="0"/>
        <v>4.628740787187663</v>
      </c>
    </row>
    <row r="9" spans="1:16" ht="12.75">
      <c r="A9" s="67" t="s">
        <v>91</v>
      </c>
      <c r="B9" s="29" t="s">
        <v>62</v>
      </c>
      <c r="C9" s="30">
        <v>511725.111</v>
      </c>
      <c r="D9" s="30">
        <v>517212.632</v>
      </c>
      <c r="E9" s="30">
        <v>629438.327</v>
      </c>
      <c r="F9" s="30">
        <v>519932.448</v>
      </c>
      <c r="G9" s="30"/>
      <c r="H9" s="30"/>
      <c r="I9" s="30"/>
      <c r="J9" s="30"/>
      <c r="K9" s="30"/>
      <c r="L9" s="30"/>
      <c r="M9" s="30"/>
      <c r="N9" s="30"/>
      <c r="O9" s="30">
        <v>2178308.518</v>
      </c>
      <c r="P9" s="68">
        <f t="shared" si="0"/>
        <v>4.770326197748009</v>
      </c>
    </row>
    <row r="10" spans="1:16" ht="12.75">
      <c r="A10" s="67" t="s">
        <v>92</v>
      </c>
      <c r="B10" s="29" t="s">
        <v>63</v>
      </c>
      <c r="C10" s="30">
        <v>510555.844</v>
      </c>
      <c r="D10" s="30">
        <v>543506.079</v>
      </c>
      <c r="E10" s="30">
        <v>572267.27</v>
      </c>
      <c r="F10" s="30">
        <v>491723.382</v>
      </c>
      <c r="G10" s="30"/>
      <c r="H10" s="30"/>
      <c r="I10" s="30"/>
      <c r="J10" s="30"/>
      <c r="K10" s="30"/>
      <c r="L10" s="30"/>
      <c r="M10" s="30"/>
      <c r="N10" s="30"/>
      <c r="O10" s="30">
        <v>2118052.575</v>
      </c>
      <c r="P10" s="68">
        <f t="shared" si="0"/>
        <v>4.6383703700552354</v>
      </c>
    </row>
    <row r="11" spans="1:16" ht="12.75">
      <c r="A11" s="67" t="s">
        <v>93</v>
      </c>
      <c r="B11" s="29" t="s">
        <v>157</v>
      </c>
      <c r="C11" s="30">
        <v>456438.528</v>
      </c>
      <c r="D11" s="30">
        <v>486171.221</v>
      </c>
      <c r="E11" s="30">
        <v>480737.422</v>
      </c>
      <c r="F11" s="30">
        <v>443014.123</v>
      </c>
      <c r="G11" s="30"/>
      <c r="H11" s="30"/>
      <c r="I11" s="30"/>
      <c r="J11" s="30"/>
      <c r="K11" s="30"/>
      <c r="L11" s="30"/>
      <c r="M11" s="30"/>
      <c r="N11" s="30"/>
      <c r="O11" s="30">
        <v>1866361.2940000002</v>
      </c>
      <c r="P11" s="68">
        <f t="shared" si="0"/>
        <v>4.087186044429302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321708.651</v>
      </c>
      <c r="E12" s="30">
        <v>267024.46</v>
      </c>
      <c r="F12" s="30">
        <v>361798.166</v>
      </c>
      <c r="G12" s="30"/>
      <c r="H12" s="30"/>
      <c r="I12" s="30"/>
      <c r="J12" s="30"/>
      <c r="K12" s="30"/>
      <c r="L12" s="30"/>
      <c r="M12" s="30"/>
      <c r="N12" s="30"/>
      <c r="O12" s="30">
        <v>1275027.334</v>
      </c>
      <c r="P12" s="68">
        <f t="shared" si="0"/>
        <v>2.7922106735410566</v>
      </c>
    </row>
    <row r="13" spans="1:16" ht="12.75">
      <c r="A13" s="67" t="s">
        <v>95</v>
      </c>
      <c r="B13" s="29" t="s">
        <v>64</v>
      </c>
      <c r="C13" s="30">
        <v>294949.861</v>
      </c>
      <c r="D13" s="30">
        <v>301504.765</v>
      </c>
      <c r="E13" s="30">
        <v>390803.434</v>
      </c>
      <c r="F13" s="30">
        <v>337720.645</v>
      </c>
      <c r="G13" s="30"/>
      <c r="H13" s="30"/>
      <c r="I13" s="30"/>
      <c r="J13" s="30"/>
      <c r="K13" s="30"/>
      <c r="L13" s="30"/>
      <c r="M13" s="30"/>
      <c r="N13" s="30"/>
      <c r="O13" s="30">
        <v>1324978.705</v>
      </c>
      <c r="P13" s="68">
        <f t="shared" si="0"/>
        <v>2.901600290175118</v>
      </c>
    </row>
    <row r="14" spans="1:16" ht="12.75">
      <c r="A14" s="67" t="s">
        <v>96</v>
      </c>
      <c r="B14" s="29" t="s">
        <v>147</v>
      </c>
      <c r="C14" s="30">
        <v>244940.811</v>
      </c>
      <c r="D14" s="30">
        <v>236191.667</v>
      </c>
      <c r="E14" s="30">
        <v>327897.403</v>
      </c>
      <c r="F14" s="30">
        <v>323933.046</v>
      </c>
      <c r="G14" s="30"/>
      <c r="H14" s="30"/>
      <c r="I14" s="30"/>
      <c r="J14" s="30"/>
      <c r="K14" s="30"/>
      <c r="L14" s="30"/>
      <c r="M14" s="30"/>
      <c r="N14" s="30"/>
      <c r="O14" s="30">
        <v>1132962.9270000001</v>
      </c>
      <c r="P14" s="68">
        <f t="shared" si="0"/>
        <v>2.481100673796</v>
      </c>
    </row>
    <row r="15" spans="1:16" ht="12.75">
      <c r="A15" s="67" t="s">
        <v>97</v>
      </c>
      <c r="B15" s="29" t="s">
        <v>140</v>
      </c>
      <c r="C15" s="30">
        <v>277349.287</v>
      </c>
      <c r="D15" s="30">
        <v>292380.053</v>
      </c>
      <c r="E15" s="30">
        <v>365685.889</v>
      </c>
      <c r="F15" s="30">
        <v>315505.957</v>
      </c>
      <c r="G15" s="30"/>
      <c r="H15" s="30"/>
      <c r="I15" s="30"/>
      <c r="J15" s="30"/>
      <c r="K15" s="30"/>
      <c r="L15" s="30"/>
      <c r="M15" s="30"/>
      <c r="N15" s="30"/>
      <c r="O15" s="30">
        <v>1250921.186</v>
      </c>
      <c r="P15" s="68">
        <f t="shared" si="0"/>
        <v>2.739420084705288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217283.259</v>
      </c>
      <c r="F16" s="30">
        <v>275764.288</v>
      </c>
      <c r="G16" s="30"/>
      <c r="H16" s="30"/>
      <c r="I16" s="30"/>
      <c r="J16" s="30"/>
      <c r="K16" s="30"/>
      <c r="L16" s="30"/>
      <c r="M16" s="30"/>
      <c r="N16" s="30"/>
      <c r="O16" s="30">
        <v>953711.9069999999</v>
      </c>
      <c r="P16" s="68">
        <f t="shared" si="0"/>
        <v>2.088554884430889</v>
      </c>
    </row>
    <row r="17" spans="1:16" ht="12.75">
      <c r="A17" s="67" t="s">
        <v>99</v>
      </c>
      <c r="B17" s="29" t="s">
        <v>65</v>
      </c>
      <c r="C17" s="30">
        <v>300473.88</v>
      </c>
      <c r="D17" s="30">
        <v>303288.824</v>
      </c>
      <c r="E17" s="30">
        <v>302081.986</v>
      </c>
      <c r="F17" s="30">
        <v>234790.66</v>
      </c>
      <c r="G17" s="30"/>
      <c r="H17" s="30"/>
      <c r="I17" s="30"/>
      <c r="J17" s="30"/>
      <c r="K17" s="30"/>
      <c r="L17" s="30"/>
      <c r="M17" s="30"/>
      <c r="N17" s="30"/>
      <c r="O17" s="30">
        <v>1140635.3499999999</v>
      </c>
      <c r="P17" s="68">
        <f t="shared" si="0"/>
        <v>2.4979026833068962</v>
      </c>
    </row>
    <row r="18" spans="1:16" ht="12.75">
      <c r="A18" s="67" t="s">
        <v>100</v>
      </c>
      <c r="B18" s="29" t="s">
        <v>151</v>
      </c>
      <c r="C18" s="30">
        <v>181270.088</v>
      </c>
      <c r="D18" s="30">
        <v>173506.253</v>
      </c>
      <c r="E18" s="30">
        <v>220879.939</v>
      </c>
      <c r="F18" s="30">
        <v>228666.183</v>
      </c>
      <c r="G18" s="30"/>
      <c r="H18" s="30"/>
      <c r="I18" s="30"/>
      <c r="J18" s="30"/>
      <c r="K18" s="30"/>
      <c r="L18" s="30"/>
      <c r="M18" s="30"/>
      <c r="N18" s="30"/>
      <c r="O18" s="30">
        <v>804322.463</v>
      </c>
      <c r="P18" s="68">
        <f t="shared" si="0"/>
        <v>1.7614036234908135</v>
      </c>
    </row>
    <row r="19" spans="1:16" ht="12.75">
      <c r="A19" s="67" t="s">
        <v>101</v>
      </c>
      <c r="B19" s="29" t="s">
        <v>150</v>
      </c>
      <c r="C19" s="30">
        <v>158766.479</v>
      </c>
      <c r="D19" s="30">
        <v>196495.512</v>
      </c>
      <c r="E19" s="30">
        <v>205287.898</v>
      </c>
      <c r="F19" s="30">
        <v>224233.865</v>
      </c>
      <c r="G19" s="30"/>
      <c r="H19" s="30"/>
      <c r="I19" s="30"/>
      <c r="J19" s="30"/>
      <c r="K19" s="30"/>
      <c r="L19" s="30"/>
      <c r="M19" s="30"/>
      <c r="N19" s="30"/>
      <c r="O19" s="30">
        <v>784783.754</v>
      </c>
      <c r="P19" s="68">
        <f t="shared" si="0"/>
        <v>1.7186153707512741</v>
      </c>
    </row>
    <row r="20" spans="1:16" ht="12.75">
      <c r="A20" s="67" t="s">
        <v>102</v>
      </c>
      <c r="B20" s="29" t="s">
        <v>171</v>
      </c>
      <c r="C20" s="30">
        <v>231254.492</v>
      </c>
      <c r="D20" s="30">
        <v>167798.878</v>
      </c>
      <c r="E20" s="30">
        <v>202360.761</v>
      </c>
      <c r="F20" s="30">
        <v>221775.016</v>
      </c>
      <c r="G20" s="30"/>
      <c r="H20" s="30"/>
      <c r="I20" s="30"/>
      <c r="J20" s="30"/>
      <c r="K20" s="30"/>
      <c r="L20" s="30"/>
      <c r="M20" s="30"/>
      <c r="N20" s="30"/>
      <c r="O20" s="30">
        <v>823189.1470000001</v>
      </c>
      <c r="P20" s="68">
        <f t="shared" si="0"/>
        <v>1.8027201937590447</v>
      </c>
    </row>
    <row r="21" spans="1:16" ht="12.75">
      <c r="A21" s="67" t="s">
        <v>103</v>
      </c>
      <c r="B21" s="29" t="s">
        <v>139</v>
      </c>
      <c r="C21" s="30">
        <v>193791.497</v>
      </c>
      <c r="D21" s="30">
        <v>205024.003</v>
      </c>
      <c r="E21" s="30">
        <v>230576.301</v>
      </c>
      <c r="F21" s="30">
        <v>205128.843</v>
      </c>
      <c r="G21" s="30"/>
      <c r="H21" s="30"/>
      <c r="I21" s="30"/>
      <c r="J21" s="30"/>
      <c r="K21" s="30"/>
      <c r="L21" s="30"/>
      <c r="M21" s="30"/>
      <c r="N21" s="30"/>
      <c r="O21" s="30">
        <v>834520.644</v>
      </c>
      <c r="P21" s="68">
        <f t="shared" si="0"/>
        <v>1.8275352906804085</v>
      </c>
    </row>
    <row r="22" spans="1:16" ht="12.75">
      <c r="A22" s="67" t="s">
        <v>104</v>
      </c>
      <c r="B22" s="29" t="s">
        <v>67</v>
      </c>
      <c r="C22" s="30">
        <v>186578.566</v>
      </c>
      <c r="D22" s="30">
        <v>210429.283</v>
      </c>
      <c r="E22" s="30">
        <v>220655.81</v>
      </c>
      <c r="F22" s="30">
        <v>193346.23</v>
      </c>
      <c r="G22" s="30"/>
      <c r="H22" s="30"/>
      <c r="I22" s="30"/>
      <c r="J22" s="30"/>
      <c r="K22" s="30"/>
      <c r="L22" s="30"/>
      <c r="M22" s="30"/>
      <c r="N22" s="30"/>
      <c r="O22" s="30">
        <v>811009.889</v>
      </c>
      <c r="P22" s="68">
        <f t="shared" si="0"/>
        <v>1.776048566197364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176599.917</v>
      </c>
      <c r="F23" s="30">
        <v>187175.75</v>
      </c>
      <c r="G23" s="30"/>
      <c r="H23" s="30"/>
      <c r="I23" s="30"/>
      <c r="J23" s="30"/>
      <c r="K23" s="30"/>
      <c r="L23" s="30"/>
      <c r="M23" s="30"/>
      <c r="N23" s="30"/>
      <c r="O23" s="30">
        <v>721824.443</v>
      </c>
      <c r="P23" s="68">
        <f t="shared" si="0"/>
        <v>1.5807393774410077</v>
      </c>
    </row>
    <row r="24" spans="1:16" ht="12.75">
      <c r="A24" s="67" t="s">
        <v>106</v>
      </c>
      <c r="B24" s="29" t="s">
        <v>176</v>
      </c>
      <c r="C24" s="30">
        <v>126131.913</v>
      </c>
      <c r="D24" s="30">
        <v>156571.258</v>
      </c>
      <c r="E24" s="30">
        <v>148472.15</v>
      </c>
      <c r="F24" s="30">
        <v>171422.013</v>
      </c>
      <c r="G24" s="30"/>
      <c r="H24" s="30"/>
      <c r="I24" s="30"/>
      <c r="J24" s="30"/>
      <c r="K24" s="30"/>
      <c r="L24" s="30"/>
      <c r="M24" s="30"/>
      <c r="N24" s="30"/>
      <c r="O24" s="30">
        <v>602597.334</v>
      </c>
      <c r="P24" s="68">
        <f t="shared" si="0"/>
        <v>1.3196412837390865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31016440.157</v>
      </c>
      <c r="P25" s="37">
        <f>SUM(P5:P24)</f>
        <v>67.92359108877179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45663722.51499998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2012-05-01T04:41:45Z</dcterms:modified>
  <cp:category/>
  <cp:version/>
  <cp:contentType/>
  <cp:contentStatus/>
</cp:coreProperties>
</file>