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655" windowWidth="15480" windowHeight="784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<sst xmlns="http://schemas.openxmlformats.org/spreadsheetml/2006/main" count="346" uniqueCount="179">
  <si>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</si>
  <si>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</si>
  <si>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</si>
  <si>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</si>
  <si>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</si>
  <si>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</si>
  <si>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</si>
  <si>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</si>
  <si>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</si>
  <si>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</si>
  <si>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</si>
  <si>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</si>
  <si>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</si>
  <si>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</si>
  <si>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</si>
  <si>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</si>
  <si>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</si>
  <si>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</si>
  <si>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</si>
  <si>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</si>
  <si>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</si>
  <si>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</si>
  <si>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</si>
  <si>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</si>
  <si>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</si>
  <si>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</si>
  <si>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</si>
  <si>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</si>
  <si>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</si>
  <si>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</si>
  <si>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</si>
  <si>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</si>
  <si>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</si>
  <si>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</si>
  <si>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</si>
  <si>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</si>
  <si>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</si>
  <si>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</si>
  <si>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</si>
  <si>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</si>
  <si>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</si>
  <si>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</si>
  <si>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</si>
  <si>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</si>
  <si>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</si>
  <si>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</si>
  <si>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</si>
  <si>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</si>
  <si>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</si>
  <si>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</si>
  <si>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</si>
  <si>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</si>
  <si>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</si>
  <si>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</si>
  <si>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</si>
  <si>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</si>
  <si>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</si>
  <si>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</si>
  <si>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</si>
  <si>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</si>
  <si>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</si>
  <si>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</si>
  <si>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</si>
  <si>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</si>
  <si>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</si>
  <si>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</si>
  <si>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</si>
  <si>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</si>
  <si>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</si>
  <si>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</si>
  <si>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</si>
  <si>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</si>
  <si>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</si>
  <si>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</si>
  <si>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</si>
  <si>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</si>
  <si>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</si>
  <si>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</si>
  <si>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</si>
  <si>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</si>
  <si>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</si>
  <si>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</si>
  <si>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</si>
  <si>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</si>
  <si>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</si>
  <si>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</si>
  <si>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</si>
  <si>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</si>
  <si>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</si>
  <si>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</si>
  <si>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</si>
  <si>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</si>
  <si>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</si>
  <si>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</si>
  <si>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</si>
  <si>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</si>
  <si>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</si>
  <si>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</si>
  <si>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</si>
  <si>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</si>
  <si>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</si>
  <si>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</si>
  <si>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</si>
  <si>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</si>
  <si>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</si>
  <si>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</si>
  <si>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</si>
  <si>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</si>
  <si>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</si>
  <si>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</si>
  <si>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</si>
  <si>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</si>
  <si>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</si>
  <si>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</si>
  <si>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</si>
  <si>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</si>
  <si>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</si>
  <si>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</si>
  <si>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</si>
  <si>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</si>
  <si>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</si>
  <si>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</si>
  <si>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</si>
  <si>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</si>
  <si>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</si>
  <si>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</si>
  <si>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</si>
  <si>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</si>
  <si>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</si>
  <si>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</si>
  <si>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</si>
  <si>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</si>
  <si>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</si>
  <si>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</si>
  <si>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</si>
  <si>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</si>
  <si>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</si>
  <si>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</si>
  <si>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</si>
  <si>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</si>
  <si>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</si>
  <si>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</si>
  <si>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</si>
  <si>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</si>
  <si>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</si>
  <si>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</si>
  <si>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</si>
  <si>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</si>
  <si>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</si>
  <si>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</si>
  <si>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</si>
  <si>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</si>
  <si>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</si>
  <si>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</si>
  <si>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</si>
  <si>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</si>
  <si>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</si>
  <si>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</si>
  <si>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</si>
  <si>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</si>
  <si>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</si>
  <si>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</si>
  <si>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</si>
  <si>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</si>
  <si>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</si>
  <si>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NİSAN 2013 İHRACAT RAKAMLARI</t>
  </si>
  <si>
    <t>OCAK-NİSAN</t>
  </si>
  <si>
    <t>NİSAN 2013 İHRACAT RAKAMLARI - TL</t>
  </si>
  <si>
    <t>NİSAN (2013/2012)</t>
  </si>
  <si>
    <t>OCAK-NİSAN
(2013/2012)</t>
  </si>
  <si>
    <t>OCAK- NİSAN</t>
  </si>
  <si>
    <t>2013 YILI İHRACATIMIZDA İLK 20 ÜLKE (1000 $)</t>
  </si>
  <si>
    <t>CEZAYİR</t>
  </si>
  <si>
    <t xml:space="preserve">UKRAYNA </t>
  </si>
  <si>
    <t xml:space="preserve">* Ocak-Nisan Dönemi için ilk 3 ay TUİK, Nisan ayı için TİM rakamı kullanılmıştır. 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</si>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</sst>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2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2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2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2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2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2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2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3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3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3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3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5" fillId="0" borderId="8" applyNumberFormat="0" applyFill="0" applyAlignment="0" applyProtection="0"/>
    <xf numFmtId="0" fontId="60" fillId="0" borderId="2" applyNumberFormat="0" applyFill="0" applyAlignment="0" applyProtection="0"/>
    <xf numFmtId="0" fontId="86" fillId="0" borderId="9" applyNumberFormat="0" applyFill="0" applyAlignment="0" applyProtection="0"/>
    <xf numFmtId="0" fontId="61" fillId="0" borderId="3" applyNumberFormat="0" applyFill="0" applyAlignment="0" applyProtection="0"/>
    <xf numFmtId="0" fontId="87" fillId="0" borderId="10" applyNumberFormat="0" applyFill="0" applyAlignment="0" applyProtection="0"/>
    <xf numFmtId="0" fontId="62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8" fillId="36" borderId="11" applyNumberFormat="0" applyAlignment="0" applyProtection="0"/>
    <xf numFmtId="0" fontId="89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0" fillId="38" borderId="12" applyNumberFormat="0" applyAlignment="0" applyProtection="0"/>
    <xf numFmtId="0" fontId="91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40" borderId="0" applyNumberFormat="0" applyBorder="0" applyAlignment="0" applyProtection="0"/>
    <xf numFmtId="0" fontId="93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4" fillId="42" borderId="0" applyNumberFormat="0" applyBorder="0" applyAlignment="0" applyProtection="0"/>
    <xf numFmtId="0" fontId="95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7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9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1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2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 horizontal="center"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8882409.524</c:v>
                </c:pt>
                <c:pt idx="1">
                  <c:v>9618288.542</c:v>
                </c:pt>
                <c:pt idx="2">
                  <c:v>10417515.42</c:v>
                </c:pt>
                <c:pt idx="3">
                  <c:v>9771818.832</c:v>
                </c:pt>
              </c:numCache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818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109335.258</c:v>
                </c:pt>
                <c:pt idx="2">
                  <c:v>114421.159</c:v>
                </c:pt>
                <c:pt idx="3">
                  <c:v>104738.142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42723"/>
        <c:crosses val="autoZero"/>
        <c:auto val="1"/>
        <c:lblOffset val="100"/>
        <c:tickLblSkip val="1"/>
        <c:noMultiLvlLbl val="0"/>
      </c:catAx>
      <c:valAx>
        <c:axId val="1694272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521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178617.916</c:v>
                </c:pt>
                <c:pt idx="1">
                  <c:v>134435.988</c:v>
                </c:pt>
                <c:pt idx="2">
                  <c:v>135890.835</c:v>
                </c:pt>
                <c:pt idx="3">
                  <c:v>134088.609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667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52518.647</c:v>
                </c:pt>
                <c:pt idx="2">
                  <c:v>62319.227</c:v>
                </c:pt>
                <c:pt idx="3">
                  <c:v>38470.848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3214182"/>
        <c:axId val="28927639"/>
      </c:line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41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59022160"/>
        <c:axId val="61437393"/>
      </c:line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21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9245.554</c:v>
                </c:pt>
                <c:pt idx="3">
                  <c:v>10479.681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16065626"/>
        <c:axId val="10372907"/>
      </c:line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372907"/>
        <c:crosses val="autoZero"/>
        <c:auto val="1"/>
        <c:lblOffset val="100"/>
        <c:tickLblSkip val="1"/>
        <c:noMultiLvlLbl val="0"/>
      </c:catAx>
      <c:valAx>
        <c:axId val="1037290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06562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149069.943</c:v>
                </c:pt>
                <c:pt idx="2">
                  <c:v>146086.414</c:v>
                </c:pt>
                <c:pt idx="3">
                  <c:v>154980.355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99109"/>
        <c:crosses val="autoZero"/>
        <c:auto val="1"/>
        <c:lblOffset val="100"/>
        <c:tickLblSkip val="1"/>
        <c:noMultiLvlLbl val="0"/>
      </c:catAx>
      <c:valAx>
        <c:axId val="34899109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4730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308812.754</c:v>
                </c:pt>
                <c:pt idx="1">
                  <c:v>313080.79</c:v>
                </c:pt>
                <c:pt idx="2">
                  <c:v>362411.031</c:v>
                </c:pt>
                <c:pt idx="3">
                  <c:v>362462.203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45656526"/>
        <c:axId val="8255551"/>
      </c:line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255551"/>
        <c:crosses val="autoZero"/>
        <c:auto val="1"/>
        <c:lblOffset val="100"/>
        <c:tickLblSkip val="1"/>
        <c:noMultiLvlLbl val="0"/>
      </c:catAx>
      <c:valAx>
        <c:axId val="825555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565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683119.163</c:v>
                </c:pt>
                <c:pt idx="1">
                  <c:v>650031.841</c:v>
                </c:pt>
                <c:pt idx="2">
                  <c:v>734953.724</c:v>
                </c:pt>
                <c:pt idx="3">
                  <c:v>703306.481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7191096"/>
        <c:axId val="64719865"/>
      </c:line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19865"/>
        <c:crosses val="autoZero"/>
        <c:auto val="1"/>
        <c:lblOffset val="100"/>
        <c:tickLblSkip val="1"/>
        <c:noMultiLvlLbl val="0"/>
      </c:catAx>
      <c:valAx>
        <c:axId val="64719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9109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115221.04</c:v>
                </c:pt>
                <c:pt idx="1">
                  <c:v>130358.772</c:v>
                </c:pt>
                <c:pt idx="2">
                  <c:v>154250.573</c:v>
                </c:pt>
                <c:pt idx="3">
                  <c:v>145799.578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45607874"/>
        <c:axId val="7817683"/>
      </c:line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17683"/>
        <c:crosses val="autoZero"/>
        <c:auto val="1"/>
        <c:lblOffset val="100"/>
        <c:tickLblSkip val="1"/>
        <c:noMultiLvlLbl val="0"/>
      </c:catAx>
      <c:valAx>
        <c:axId val="78176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607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166049.983</c:v>
                </c:pt>
                <c:pt idx="1">
                  <c:v>161589.92</c:v>
                </c:pt>
                <c:pt idx="2">
                  <c:v>170270.609</c:v>
                </c:pt>
                <c:pt idx="3">
                  <c:v>190563.947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3250284"/>
        <c:axId val="29252557"/>
      </c:line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502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1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1316453.398</c:v>
                </c:pt>
                <c:pt idx="1">
                  <c:v>1445135.137</c:v>
                </c:pt>
                <c:pt idx="2">
                  <c:v>1459806.743</c:v>
                </c:pt>
                <c:pt idx="3">
                  <c:v>1432647.877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61946422"/>
        <c:axId val="20646887"/>
      </c:lineChart>
      <c:catAx>
        <c:axId val="6194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646887"/>
        <c:crosses val="autoZero"/>
        <c:auto val="1"/>
        <c:lblOffset val="100"/>
        <c:tickLblSkip val="1"/>
        <c:noMultiLvlLbl val="0"/>
      </c:catAx>
      <c:valAx>
        <c:axId val="2064688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64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430812.721</c:v>
                </c:pt>
                <c:pt idx="1">
                  <c:v>436017.511</c:v>
                </c:pt>
                <c:pt idx="2">
                  <c:v>512967.34</c:v>
                </c:pt>
                <c:pt idx="3">
                  <c:v>505134.371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51604256"/>
        <c:axId val="61785121"/>
      </c:lineChart>
      <c:catAx>
        <c:axId val="5160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85121"/>
        <c:crosses val="autoZero"/>
        <c:auto val="1"/>
        <c:lblOffset val="100"/>
        <c:tickLblSkip val="1"/>
        <c:noMultiLvlLbl val="0"/>
      </c:catAx>
      <c:valAx>
        <c:axId val="6178512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0425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1485705.104</c:v>
                </c:pt>
                <c:pt idx="1">
                  <c:v>1784337.95</c:v>
                </c:pt>
                <c:pt idx="2">
                  <c:v>1865426.4</c:v>
                </c:pt>
                <c:pt idx="3">
                  <c:v>1769820.021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19195178"/>
        <c:axId val="38538875"/>
      </c:line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38875"/>
        <c:crosses val="autoZero"/>
        <c:auto val="1"/>
        <c:lblOffset val="100"/>
        <c:tickLblSkip val="1"/>
        <c:noMultiLvlLbl val="0"/>
      </c:catAx>
      <c:valAx>
        <c:axId val="385388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9517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830524.884</c:v>
                </c:pt>
                <c:pt idx="1">
                  <c:v>840071.541</c:v>
                </c:pt>
                <c:pt idx="2">
                  <c:v>912072.071</c:v>
                </c:pt>
                <c:pt idx="3">
                  <c:v>921224.918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41141"/>
        <c:crosses val="autoZero"/>
        <c:auto val="1"/>
        <c:lblOffset val="100"/>
        <c:tickLblSkip val="1"/>
        <c:noMultiLvlLbl val="0"/>
      </c:catAx>
      <c:valAx>
        <c:axId val="3464114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055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1398153.771</c:v>
                </c:pt>
                <c:pt idx="1">
                  <c:v>1395313.82</c:v>
                </c:pt>
                <c:pt idx="2">
                  <c:v>1519326.619</c:v>
                </c:pt>
                <c:pt idx="3">
                  <c:v>1327329.884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43334814"/>
        <c:axId val="54469007"/>
      </c:line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4469007"/>
        <c:crosses val="autoZero"/>
        <c:auto val="1"/>
        <c:lblOffset val="100"/>
        <c:tickLblSkip val="1"/>
        <c:noMultiLvlLbl val="0"/>
      </c:catAx>
      <c:valAx>
        <c:axId val="5446900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348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509143.111</c:v>
                </c:pt>
                <c:pt idx="1">
                  <c:v>536732.88</c:v>
                </c:pt>
                <c:pt idx="2">
                  <c:v>585880.658</c:v>
                </c:pt>
                <c:pt idx="3">
                  <c:v>550648.111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20459016"/>
        <c:axId val="49913417"/>
      </c:line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13417"/>
        <c:crosses val="autoZero"/>
        <c:auto val="1"/>
        <c:lblOffset val="100"/>
        <c:tickLblSkip val="1"/>
        <c:noMultiLvlLbl val="0"/>
      </c:catAx>
      <c:valAx>
        <c:axId val="499134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901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232580.974</c:v>
                </c:pt>
                <c:pt idx="1">
                  <c:v>236043.461</c:v>
                </c:pt>
                <c:pt idx="2">
                  <c:v>288215.399</c:v>
                </c:pt>
                <c:pt idx="3">
                  <c:v>293092.804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46567570"/>
        <c:axId val="16454947"/>
      </c:lineChart>
      <c:cat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6454947"/>
        <c:crosses val="autoZero"/>
        <c:auto val="1"/>
        <c:lblOffset val="100"/>
        <c:tickLblSkip val="1"/>
        <c:noMultiLvlLbl val="0"/>
      </c:catAx>
      <c:valAx>
        <c:axId val="164549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67570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154389.527</c:v>
                </c:pt>
                <c:pt idx="1">
                  <c:v>203265.4</c:v>
                </c:pt>
                <c:pt idx="2">
                  <c:v>191572.702</c:v>
                </c:pt>
                <c:pt idx="3">
                  <c:v>167464.686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13876796"/>
        <c:axId val="57782301"/>
      </c:lineChart>
      <c:catAx>
        <c:axId val="1387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82301"/>
        <c:crosses val="autoZero"/>
        <c:auto val="1"/>
        <c:lblOffset val="100"/>
        <c:tickLblSkip val="1"/>
        <c:noMultiLvlLbl val="0"/>
      </c:catAx>
      <c:valAx>
        <c:axId val="57782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767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1155947.292</c:v>
                </c:pt>
                <c:pt idx="1">
                  <c:v>1235202.631</c:v>
                </c:pt>
                <c:pt idx="2">
                  <c:v>1460349.896</c:v>
                </c:pt>
                <c:pt idx="3">
                  <c:v>1248550.4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50278662"/>
        <c:axId val="49854775"/>
      </c:line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4775"/>
        <c:crosses val="autoZero"/>
        <c:auto val="1"/>
        <c:lblOffset val="100"/>
        <c:tickLblSkip val="1"/>
        <c:noMultiLvlLbl val="0"/>
      </c:catAx>
      <c:valAx>
        <c:axId val="4985477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7866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395401.718</c:v>
                </c:pt>
                <c:pt idx="1">
                  <c:v>402070.836</c:v>
                </c:pt>
                <c:pt idx="2">
                  <c:v>370122.746</c:v>
                </c:pt>
                <c:pt idx="3">
                  <c:v>402924.167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6039792"/>
        <c:axId val="11704945"/>
      </c:line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04945"/>
        <c:crosses val="autoZero"/>
        <c:auto val="1"/>
        <c:lblOffset val="100"/>
        <c:tickLblSkip val="1"/>
        <c:noMultiLvlLbl val="0"/>
      </c:catAx>
      <c:valAx>
        <c:axId val="11704945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979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40838348"/>
        <c:axId val="32000813"/>
      </c:line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0813"/>
        <c:crosses val="autoZero"/>
        <c:auto val="1"/>
        <c:lblOffset val="100"/>
        <c:tickLblSkip val="1"/>
        <c:noMultiLvlLbl val="0"/>
      </c:catAx>
      <c:valAx>
        <c:axId val="32000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3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29280.801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38235642"/>
        <c:axId val="8576459"/>
      </c:line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356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90872.842</c:v>
                </c:pt>
                <c:pt idx="2">
                  <c:v>108004.09</c:v>
                </c:pt>
                <c:pt idx="3">
                  <c:v>114166.762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10079268"/>
        <c:axId val="23604549"/>
      </c:line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04549"/>
        <c:crosses val="autoZero"/>
        <c:auto val="1"/>
        <c:lblOffset val="100"/>
        <c:tickLblSkip val="1"/>
        <c:noMultiLvlLbl val="0"/>
      </c:catAx>
      <c:valAx>
        <c:axId val="23604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79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275753.279</c:v>
                </c:pt>
                <c:pt idx="1">
                  <c:v>302138.028</c:v>
                </c:pt>
                <c:pt idx="2">
                  <c:v>349746.657</c:v>
                </c:pt>
                <c:pt idx="3">
                  <c:v>362594.302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11114350"/>
        <c:axId val="32920287"/>
      </c:line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20287"/>
        <c:crosses val="autoZero"/>
        <c:auto val="1"/>
        <c:lblOffset val="100"/>
        <c:tickLblSkip val="1"/>
        <c:noMultiLvlLbl val="0"/>
      </c:catAx>
      <c:valAx>
        <c:axId val="3292028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1435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1701251.986</c:v>
                </c:pt>
                <c:pt idx="1">
                  <c:v>1615252.718</c:v>
                </c:pt>
                <c:pt idx="2">
                  <c:v>1727180.598</c:v>
                </c:pt>
                <c:pt idx="3">
                  <c:v>1695327.308</c:v>
                </c:pt>
              </c:numCache>
            </c:numRef>
          </c:val>
          <c:smooth val="0"/>
        </c:ser>
        <c:marker val="1"/>
        <c:axId val="19571862"/>
        <c:axId val="41929031"/>
      </c:line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29031"/>
        <c:crosses val="autoZero"/>
        <c:auto val="1"/>
        <c:lblOffset val="100"/>
        <c:tickLblSkip val="1"/>
        <c:noMultiLvlLbl val="0"/>
      </c:catAx>
      <c:valAx>
        <c:axId val="419290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718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11493761.307999998</c:v>
                </c:pt>
                <c:pt idx="1">
                  <c:v>12403788.860999994</c:v>
                </c:pt>
                <c:pt idx="2">
                  <c:v>13175407.302000003</c:v>
                </c:pt>
                <c:pt idx="3">
                  <c:v>11870070.30735</c:v>
                </c:pt>
              </c:numCache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08321"/>
        <c:crosses val="autoZero"/>
        <c:auto val="1"/>
        <c:lblOffset val="100"/>
        <c:tickLblSkip val="1"/>
        <c:noMultiLvlLbl val="0"/>
      </c:catAx>
      <c:valAx>
        <c:axId val="4080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48943027.778349996</c:v>
                </c:pt>
              </c:numCache>
            </c:numRef>
          </c:val>
        </c:ser>
        <c:axId val="31730570"/>
        <c:axId val="17139675"/>
      </c:bar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73057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500585.89</c:v>
                </c:pt>
                <c:pt idx="1">
                  <c:v>471098.935</c:v>
                </c:pt>
                <c:pt idx="2">
                  <c:v>535008.466</c:v>
                </c:pt>
                <c:pt idx="3">
                  <c:v>523463.62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0039348"/>
        <c:axId val="46136405"/>
      </c:lineChart>
      <c:catAx>
        <c:axId val="20039348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393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223233.924</c:v>
                </c:pt>
                <c:pt idx="1">
                  <c:v>181508.732</c:v>
                </c:pt>
                <c:pt idx="2">
                  <c:v>172506.132</c:v>
                </c:pt>
                <c:pt idx="3">
                  <c:v>160608.46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2574462"/>
        <c:axId val="46061295"/>
      </c:line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74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94128.025</c:v>
                </c:pt>
                <c:pt idx="2">
                  <c:v>95659.396</c:v>
                </c:pt>
                <c:pt idx="3">
                  <c:v>101309.048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8984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25">
      <selection activeCell="A51" sqref="A51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165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5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3" ht="18">
      <c r="A6" s="110"/>
      <c r="B6" s="164" t="s">
        <v>23</v>
      </c>
      <c r="C6" s="164"/>
      <c r="D6" s="164"/>
      <c r="E6" s="164"/>
      <c r="F6" s="166" t="s">
        <v>166</v>
      </c>
      <c r="G6" s="167"/>
      <c r="H6" s="167"/>
      <c r="I6" s="168"/>
      <c r="J6" s="164" t="s">
        <v>156</v>
      </c>
      <c r="K6" s="164"/>
      <c r="L6" s="164"/>
      <c r="M6" s="164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1491195.02058</v>
      </c>
      <c r="C8" s="105">
        <v>1695327.30804</v>
      </c>
      <c r="D8" s="121">
        <f aca="true" t="shared" si="0" ref="D8:D44">(C8-B8)/B8*100</f>
        <v>13.689174430089151</v>
      </c>
      <c r="E8" s="121">
        <f>C8/C$44*100</f>
        <v>14.282369557577479</v>
      </c>
      <c r="F8" s="105">
        <v>6187775.41509</v>
      </c>
      <c r="G8" s="105">
        <v>6739012.61043</v>
      </c>
      <c r="H8" s="121">
        <f aca="true" t="shared" si="1" ref="H8:H38">(G8-F8)/F8*100</f>
        <v>8.908487434687906</v>
      </c>
      <c r="I8" s="121">
        <f>G8/G$44*100</f>
        <v>14.338457594399651</v>
      </c>
      <c r="J8" s="105">
        <v>18519402.512999997</v>
      </c>
      <c r="K8" s="105">
        <v>19707993.699</v>
      </c>
      <c r="L8" s="148">
        <f aca="true" t="shared" si="2" ref="L8:L46">(K8-J8)/J8*100</f>
        <v>6.418086032557764</v>
      </c>
      <c r="M8" s="148">
        <f>K8/K$44*100</f>
        <v>14.141836223179363</v>
      </c>
    </row>
    <row r="9" spans="1:13" ht="15.75">
      <c r="A9" s="116" t="s">
        <v>73</v>
      </c>
      <c r="B9" s="105">
        <v>1070299.31686</v>
      </c>
      <c r="C9" s="105">
        <v>1177884.75008</v>
      </c>
      <c r="D9" s="122">
        <f t="shared" si="0"/>
        <v>10.051901512525461</v>
      </c>
      <c r="E9" s="122">
        <f aca="true" t="shared" si="3" ref="E9:E46">C9/C$44*100</f>
        <v>9.923148891128712</v>
      </c>
      <c r="F9" s="105">
        <v>4471646.96795</v>
      </c>
      <c r="G9" s="105">
        <v>4770724.15538</v>
      </c>
      <c r="H9" s="122">
        <f t="shared" si="1"/>
        <v>6.688300520448063</v>
      </c>
      <c r="I9" s="122">
        <f aca="true" t="shared" si="4" ref="I9:I45">G9/G$44*100</f>
        <v>10.150571003625036</v>
      </c>
      <c r="J9" s="105">
        <v>13465298.355</v>
      </c>
      <c r="K9" s="105">
        <v>13926619.011</v>
      </c>
      <c r="L9" s="104">
        <f t="shared" si="2"/>
        <v>3.4259965419087774</v>
      </c>
      <c r="M9" s="104">
        <f aca="true" t="shared" si="5" ref="M9:M44">K9/K$44*100</f>
        <v>9.993303641363122</v>
      </c>
    </row>
    <row r="10" spans="1:13" ht="14.25">
      <c r="A10" s="117" t="s">
        <v>138</v>
      </c>
      <c r="B10" s="106">
        <v>479203.86673</v>
      </c>
      <c r="C10" s="106">
        <v>523463.61954</v>
      </c>
      <c r="D10" s="120">
        <f t="shared" si="0"/>
        <v>9.236100933830203</v>
      </c>
      <c r="E10" s="120">
        <f t="shared" si="3"/>
        <v>4.40994540037281</v>
      </c>
      <c r="F10" s="106">
        <v>1971404.12975</v>
      </c>
      <c r="G10" s="106">
        <v>2030156.91039</v>
      </c>
      <c r="H10" s="120">
        <f t="shared" si="1"/>
        <v>2.9802504597294637</v>
      </c>
      <c r="I10" s="120">
        <f t="shared" si="4"/>
        <v>4.3195228221641555</v>
      </c>
      <c r="J10" s="106">
        <v>5840949.2129999995</v>
      </c>
      <c r="K10" s="106">
        <v>5946366.232999999</v>
      </c>
      <c r="L10" s="103">
        <f t="shared" si="2"/>
        <v>1.8047926142787978</v>
      </c>
      <c r="M10" s="103">
        <f t="shared" si="5"/>
        <v>4.266925323524785</v>
      </c>
    </row>
    <row r="11" spans="1:13" ht="14.25">
      <c r="A11" s="117" t="s">
        <v>4</v>
      </c>
      <c r="B11" s="106">
        <v>159171.48256</v>
      </c>
      <c r="C11" s="106">
        <v>160608.4598</v>
      </c>
      <c r="D11" s="120">
        <f t="shared" si="0"/>
        <v>0.9027856101411482</v>
      </c>
      <c r="E11" s="120">
        <f t="shared" si="3"/>
        <v>1.3530539890783169</v>
      </c>
      <c r="F11" s="106">
        <v>724300.12145</v>
      </c>
      <c r="G11" s="106">
        <v>737857.24804</v>
      </c>
      <c r="H11" s="120">
        <f t="shared" si="1"/>
        <v>1.8717553937254006</v>
      </c>
      <c r="I11" s="120">
        <f t="shared" si="4"/>
        <v>1.5699235887120406</v>
      </c>
      <c r="J11" s="106">
        <v>2174527.543</v>
      </c>
      <c r="K11" s="106">
        <v>2198091.786</v>
      </c>
      <c r="L11" s="103">
        <f t="shared" si="2"/>
        <v>1.083648863214228</v>
      </c>
      <c r="M11" s="103">
        <f t="shared" si="5"/>
        <v>1.5772815090104833</v>
      </c>
    </row>
    <row r="12" spans="1:13" ht="14.25">
      <c r="A12" s="117" t="s">
        <v>5</v>
      </c>
      <c r="B12" s="106">
        <v>88710.05247</v>
      </c>
      <c r="C12" s="106">
        <v>101309.04835</v>
      </c>
      <c r="D12" s="120">
        <f t="shared" si="0"/>
        <v>14.202444400831277</v>
      </c>
      <c r="E12" s="120">
        <f t="shared" si="3"/>
        <v>0.85348313638268</v>
      </c>
      <c r="F12" s="106">
        <v>374561.37186</v>
      </c>
      <c r="G12" s="106">
        <v>386028.22913</v>
      </c>
      <c r="H12" s="120">
        <f t="shared" si="1"/>
        <v>3.061409459565401</v>
      </c>
      <c r="I12" s="120">
        <f t="shared" si="4"/>
        <v>0.8213442700871453</v>
      </c>
      <c r="J12" s="106">
        <v>1231463.373</v>
      </c>
      <c r="K12" s="106">
        <v>1273483.4689999998</v>
      </c>
      <c r="L12" s="103">
        <f t="shared" si="2"/>
        <v>3.4122083466951727</v>
      </c>
      <c r="M12" s="103">
        <f t="shared" si="5"/>
        <v>0.9138116708672441</v>
      </c>
    </row>
    <row r="13" spans="1:13" ht="14.25">
      <c r="A13" s="117" t="s">
        <v>6</v>
      </c>
      <c r="B13" s="106">
        <v>95619.09291</v>
      </c>
      <c r="C13" s="106">
        <v>104738.14232</v>
      </c>
      <c r="D13" s="120">
        <f t="shared" si="0"/>
        <v>9.53684994542163</v>
      </c>
      <c r="E13" s="120">
        <f t="shared" si="3"/>
        <v>0.8823717097542858</v>
      </c>
      <c r="F13" s="106">
        <v>404140.1834</v>
      </c>
      <c r="G13" s="106">
        <v>435457.99457</v>
      </c>
      <c r="H13" s="120">
        <f t="shared" si="1"/>
        <v>7.749244558293038</v>
      </c>
      <c r="I13" s="120">
        <f t="shared" si="4"/>
        <v>0.926514958529786</v>
      </c>
      <c r="J13" s="106">
        <v>1368485.8490000004</v>
      </c>
      <c r="K13" s="106">
        <v>1398911.8699999999</v>
      </c>
      <c r="L13" s="103">
        <f t="shared" si="2"/>
        <v>2.223334718603983</v>
      </c>
      <c r="M13" s="103">
        <f t="shared" si="5"/>
        <v>1.0038151451816932</v>
      </c>
    </row>
    <row r="14" spans="1:13" ht="14.25">
      <c r="A14" s="117" t="s">
        <v>7</v>
      </c>
      <c r="B14" s="106">
        <v>132709.54046</v>
      </c>
      <c r="C14" s="106">
        <v>134088.60945</v>
      </c>
      <c r="D14" s="120">
        <f t="shared" si="0"/>
        <v>1.0391634129843628</v>
      </c>
      <c r="E14" s="120">
        <f t="shared" si="3"/>
        <v>1.1296361856169608</v>
      </c>
      <c r="F14" s="106">
        <v>531513.86934</v>
      </c>
      <c r="G14" s="106">
        <v>583033.34925</v>
      </c>
      <c r="H14" s="120">
        <f t="shared" si="1"/>
        <v>9.692970001699786</v>
      </c>
      <c r="I14" s="120">
        <f t="shared" si="4"/>
        <v>1.240507985013031</v>
      </c>
      <c r="J14" s="106">
        <v>1790966.1379999998</v>
      </c>
      <c r="K14" s="106">
        <v>1856862.4799999997</v>
      </c>
      <c r="L14" s="103">
        <f t="shared" si="2"/>
        <v>3.679373975969609</v>
      </c>
      <c r="M14" s="103">
        <f t="shared" si="5"/>
        <v>1.3324260948215692</v>
      </c>
    </row>
    <row r="15" spans="1:13" ht="14.25">
      <c r="A15" s="117" t="s">
        <v>8</v>
      </c>
      <c r="B15" s="106">
        <v>15903.88694</v>
      </c>
      <c r="C15" s="106">
        <v>38470.84781</v>
      </c>
      <c r="D15" s="120">
        <f t="shared" si="0"/>
        <v>141.89588340974458</v>
      </c>
      <c r="E15" s="120">
        <f t="shared" si="3"/>
        <v>0.32409957829970626</v>
      </c>
      <c r="F15" s="106">
        <v>65420.04621</v>
      </c>
      <c r="G15" s="106">
        <v>198150.76044</v>
      </c>
      <c r="H15" s="120">
        <f t="shared" si="1"/>
        <v>202.88997321085813</v>
      </c>
      <c r="I15" s="120">
        <f t="shared" si="4"/>
        <v>0.4216012701133223</v>
      </c>
      <c r="J15" s="106">
        <v>184313.85099999997</v>
      </c>
      <c r="K15" s="106">
        <v>334283.111</v>
      </c>
      <c r="L15" s="103">
        <f t="shared" si="2"/>
        <v>81.36624523134728</v>
      </c>
      <c r="M15" s="103">
        <f t="shared" si="5"/>
        <v>0.23987104319892075</v>
      </c>
    </row>
    <row r="16" spans="1:13" ht="14.25">
      <c r="A16" s="117" t="s">
        <v>137</v>
      </c>
      <c r="B16" s="106">
        <v>88475.8121</v>
      </c>
      <c r="C16" s="106">
        <v>104726.34227</v>
      </c>
      <c r="D16" s="120">
        <f t="shared" si="0"/>
        <v>18.36720091546919</v>
      </c>
      <c r="E16" s="120">
        <f t="shared" si="3"/>
        <v>0.8822722996438612</v>
      </c>
      <c r="F16" s="106">
        <v>367892.98636</v>
      </c>
      <c r="G16" s="106">
        <v>366096.3895</v>
      </c>
      <c r="H16" s="120">
        <f t="shared" si="1"/>
        <v>-0.4883476789747601</v>
      </c>
      <c r="I16" s="120">
        <f t="shared" si="4"/>
        <v>0.7789357076115672</v>
      </c>
      <c r="J16" s="106">
        <v>799638.601</v>
      </c>
      <c r="K16" s="106">
        <v>843914.395</v>
      </c>
      <c r="L16" s="103">
        <f t="shared" si="2"/>
        <v>5.536975571793337</v>
      </c>
      <c r="M16" s="103">
        <f t="shared" si="5"/>
        <v>0.605566418517734</v>
      </c>
    </row>
    <row r="17" spans="1:13" ht="14.25">
      <c r="A17" s="117" t="s">
        <v>139</v>
      </c>
      <c r="B17" s="106">
        <v>10505.58269</v>
      </c>
      <c r="C17" s="106">
        <v>10479.68054</v>
      </c>
      <c r="D17" s="120">
        <f t="shared" si="0"/>
        <v>-0.24655605276093345</v>
      </c>
      <c r="E17" s="120">
        <f t="shared" si="3"/>
        <v>0.08828659198009076</v>
      </c>
      <c r="F17" s="106">
        <v>32414.25958</v>
      </c>
      <c r="G17" s="106">
        <v>33943.27406</v>
      </c>
      <c r="H17" s="120">
        <f t="shared" si="1"/>
        <v>4.717104446659712</v>
      </c>
      <c r="I17" s="120">
        <f t="shared" si="4"/>
        <v>0.07222040139398714</v>
      </c>
      <c r="J17" s="106">
        <v>74953.78499999999</v>
      </c>
      <c r="K17" s="106">
        <v>74705.669</v>
      </c>
      <c r="L17" s="103">
        <f t="shared" si="2"/>
        <v>-0.3310253111300444</v>
      </c>
      <c r="M17" s="103">
        <f t="shared" si="5"/>
        <v>0.05360643767582765</v>
      </c>
    </row>
    <row r="18" spans="1:13" ht="15.75">
      <c r="A18" s="116" t="s">
        <v>74</v>
      </c>
      <c r="B18" s="105">
        <v>114273.36791</v>
      </c>
      <c r="C18" s="105">
        <v>154980.35522</v>
      </c>
      <c r="D18" s="122">
        <f t="shared" si="0"/>
        <v>35.622462218896196</v>
      </c>
      <c r="E18" s="122">
        <f t="shared" si="3"/>
        <v>1.3056397410218832</v>
      </c>
      <c r="F18" s="105">
        <v>518941.28592</v>
      </c>
      <c r="G18" s="105">
        <v>621521.6773</v>
      </c>
      <c r="H18" s="122">
        <f t="shared" si="1"/>
        <v>19.767244226510392</v>
      </c>
      <c r="I18" s="122">
        <f t="shared" si="4"/>
        <v>1.322398803672451</v>
      </c>
      <c r="J18" s="105">
        <v>1523786.6820000003</v>
      </c>
      <c r="K18" s="105">
        <v>1766257.6779999998</v>
      </c>
      <c r="L18" s="104">
        <f t="shared" si="2"/>
        <v>15.912397638346043</v>
      </c>
      <c r="M18" s="104">
        <f t="shared" si="5"/>
        <v>1.26741093952534</v>
      </c>
    </row>
    <row r="19" spans="1:13" ht="14.25">
      <c r="A19" s="117" t="s">
        <v>108</v>
      </c>
      <c r="B19" s="106">
        <v>114273.36791</v>
      </c>
      <c r="C19" s="106">
        <v>154980.35522</v>
      </c>
      <c r="D19" s="120">
        <f t="shared" si="0"/>
        <v>35.622462218896196</v>
      </c>
      <c r="E19" s="120">
        <f t="shared" si="3"/>
        <v>1.3056397410218832</v>
      </c>
      <c r="F19" s="106">
        <v>518941.28592</v>
      </c>
      <c r="G19" s="106">
        <v>621521.6773</v>
      </c>
      <c r="H19" s="120">
        <f t="shared" si="1"/>
        <v>19.767244226510392</v>
      </c>
      <c r="I19" s="120">
        <f t="shared" si="4"/>
        <v>1.322398803672451</v>
      </c>
      <c r="J19" s="106">
        <v>1523786.6820000003</v>
      </c>
      <c r="K19" s="106">
        <v>1766257.6779999998</v>
      </c>
      <c r="L19" s="103">
        <f t="shared" si="2"/>
        <v>15.912397638346043</v>
      </c>
      <c r="M19" s="103">
        <f t="shared" si="5"/>
        <v>1.26741093952534</v>
      </c>
    </row>
    <row r="20" spans="1:13" ht="15.75">
      <c r="A20" s="116" t="s">
        <v>75</v>
      </c>
      <c r="B20" s="105">
        <v>306622.33581</v>
      </c>
      <c r="C20" s="105">
        <v>362462.20274</v>
      </c>
      <c r="D20" s="122">
        <f t="shared" si="0"/>
        <v>18.21128483105725</v>
      </c>
      <c r="E20" s="122">
        <f t="shared" si="3"/>
        <v>3.0535809254268846</v>
      </c>
      <c r="F20" s="105">
        <v>1197187.16122</v>
      </c>
      <c r="G20" s="105">
        <v>1346766.77775</v>
      </c>
      <c r="H20" s="122">
        <f t="shared" si="1"/>
        <v>12.49425498161625</v>
      </c>
      <c r="I20" s="122">
        <f t="shared" si="4"/>
        <v>2.865487787102163</v>
      </c>
      <c r="J20" s="105">
        <v>3530317.4759999993</v>
      </c>
      <c r="K20" s="105">
        <v>4015117.01</v>
      </c>
      <c r="L20" s="104">
        <f t="shared" si="2"/>
        <v>13.732462796782205</v>
      </c>
      <c r="M20" s="104">
        <f t="shared" si="5"/>
        <v>2.881121642290901</v>
      </c>
    </row>
    <row r="21" spans="1:13" ht="14.25">
      <c r="A21" s="117" t="s">
        <v>9</v>
      </c>
      <c r="B21" s="106">
        <v>306622.33581</v>
      </c>
      <c r="C21" s="106">
        <v>362462.20274</v>
      </c>
      <c r="D21" s="120">
        <f t="shared" si="0"/>
        <v>18.21128483105725</v>
      </c>
      <c r="E21" s="120">
        <f t="shared" si="3"/>
        <v>3.0535809254268846</v>
      </c>
      <c r="F21" s="106">
        <v>1197187.16122</v>
      </c>
      <c r="G21" s="106">
        <v>1346766.77775</v>
      </c>
      <c r="H21" s="120">
        <f t="shared" si="1"/>
        <v>12.49425498161625</v>
      </c>
      <c r="I21" s="120">
        <f t="shared" si="4"/>
        <v>2.865487787102163</v>
      </c>
      <c r="J21" s="106">
        <v>3530317.4759999993</v>
      </c>
      <c r="K21" s="106">
        <v>4015117.01</v>
      </c>
      <c r="L21" s="103">
        <f t="shared" si="2"/>
        <v>13.732462796782205</v>
      </c>
      <c r="M21" s="103">
        <f t="shared" si="5"/>
        <v>2.881121642290901</v>
      </c>
    </row>
    <row r="22" spans="1:13" ht="16.5">
      <c r="A22" s="115" t="s">
        <v>10</v>
      </c>
      <c r="B22" s="105">
        <v>9503126.82534</v>
      </c>
      <c r="C22" s="105">
        <v>9771818.83226</v>
      </c>
      <c r="D22" s="121">
        <f t="shared" si="0"/>
        <v>2.827406303823431</v>
      </c>
      <c r="E22" s="121">
        <f t="shared" si="3"/>
        <v>82.32317567832135</v>
      </c>
      <c r="F22" s="105">
        <v>37996860.73695</v>
      </c>
      <c r="G22" s="105">
        <v>38690032.31817</v>
      </c>
      <c r="H22" s="121">
        <f t="shared" si="1"/>
        <v>1.8242864483431578</v>
      </c>
      <c r="I22" s="121">
        <f t="shared" si="4"/>
        <v>82.31998065435211</v>
      </c>
      <c r="J22" s="105">
        <v>113010162.54800001</v>
      </c>
      <c r="K22" s="105">
        <v>115055525.294</v>
      </c>
      <c r="L22" s="148">
        <f t="shared" si="2"/>
        <v>1.8098927564423626</v>
      </c>
      <c r="M22" s="148">
        <f t="shared" si="5"/>
        <v>82.56022506046259</v>
      </c>
    </row>
    <row r="23" spans="1:13" ht="15.75">
      <c r="A23" s="116" t="s">
        <v>76</v>
      </c>
      <c r="B23" s="105">
        <v>936265.67684</v>
      </c>
      <c r="C23" s="105">
        <v>1039670.00599</v>
      </c>
      <c r="D23" s="122">
        <f t="shared" si="0"/>
        <v>11.044336207966209</v>
      </c>
      <c r="E23" s="122">
        <f t="shared" si="3"/>
        <v>8.75875187821113</v>
      </c>
      <c r="F23" s="105">
        <v>3669999.04316</v>
      </c>
      <c r="G23" s="105">
        <v>4005515.63166</v>
      </c>
      <c r="H23" s="122">
        <f t="shared" si="1"/>
        <v>9.142143759555543</v>
      </c>
      <c r="I23" s="122">
        <f t="shared" si="4"/>
        <v>8.522452671979371</v>
      </c>
      <c r="J23" s="105">
        <v>11122001.302</v>
      </c>
      <c r="K23" s="105">
        <v>11801919.519000001</v>
      </c>
      <c r="L23" s="104">
        <f t="shared" si="2"/>
        <v>6.113272229861515</v>
      </c>
      <c r="M23" s="104">
        <f t="shared" si="5"/>
        <v>8.468686133450026</v>
      </c>
    </row>
    <row r="24" spans="1:13" ht="14.25">
      <c r="A24" s="117" t="s">
        <v>11</v>
      </c>
      <c r="B24" s="106">
        <v>645851.03052</v>
      </c>
      <c r="C24" s="106">
        <v>703306.48083</v>
      </c>
      <c r="D24" s="120">
        <f t="shared" si="0"/>
        <v>8.896084018591772</v>
      </c>
      <c r="E24" s="120">
        <f t="shared" si="3"/>
        <v>5.925040565214761</v>
      </c>
      <c r="F24" s="106">
        <v>2588183.01815</v>
      </c>
      <c r="G24" s="106">
        <v>2771411.20879</v>
      </c>
      <c r="H24" s="120">
        <f t="shared" si="1"/>
        <v>7.0794139886973415</v>
      </c>
      <c r="I24" s="120">
        <f t="shared" si="4"/>
        <v>5.896674244588439</v>
      </c>
      <c r="J24" s="106">
        <v>7808835.585</v>
      </c>
      <c r="K24" s="106">
        <v>8032741.456</v>
      </c>
      <c r="L24" s="103">
        <f t="shared" si="2"/>
        <v>2.8673400606628383</v>
      </c>
      <c r="M24" s="103">
        <f t="shared" si="5"/>
        <v>5.764042541766155</v>
      </c>
    </row>
    <row r="25" spans="1:13" ht="14.25">
      <c r="A25" s="117" t="s">
        <v>12</v>
      </c>
      <c r="B25" s="106">
        <v>122704.49235</v>
      </c>
      <c r="C25" s="106">
        <v>145799.57849</v>
      </c>
      <c r="D25" s="120">
        <f t="shared" si="0"/>
        <v>18.82171198273982</v>
      </c>
      <c r="E25" s="120">
        <f t="shared" si="3"/>
        <v>1.2282958290459347</v>
      </c>
      <c r="F25" s="106">
        <v>466237.86188</v>
      </c>
      <c r="G25" s="106">
        <v>545629.96404</v>
      </c>
      <c r="H25" s="120">
        <f t="shared" si="1"/>
        <v>17.02824001462882</v>
      </c>
      <c r="I25" s="120">
        <f t="shared" si="4"/>
        <v>1.160925576769643</v>
      </c>
      <c r="J25" s="106">
        <v>1529297.547</v>
      </c>
      <c r="K25" s="106">
        <v>1684377.409</v>
      </c>
      <c r="L25" s="103">
        <f t="shared" si="2"/>
        <v>10.140594438552379</v>
      </c>
      <c r="M25" s="103">
        <f t="shared" si="5"/>
        <v>1.2086562346176242</v>
      </c>
    </row>
    <row r="26" spans="1:13" ht="14.25">
      <c r="A26" s="117" t="s">
        <v>13</v>
      </c>
      <c r="B26" s="106">
        <v>167710.15397</v>
      </c>
      <c r="C26" s="106">
        <v>190563.94667</v>
      </c>
      <c r="D26" s="120">
        <f t="shared" si="0"/>
        <v>13.626958272358438</v>
      </c>
      <c r="E26" s="120">
        <f t="shared" si="3"/>
        <v>1.605415483950436</v>
      </c>
      <c r="F26" s="106">
        <v>615578.16313</v>
      </c>
      <c r="G26" s="106">
        <v>688474.45883</v>
      </c>
      <c r="H26" s="120">
        <f t="shared" si="1"/>
        <v>11.841923587631472</v>
      </c>
      <c r="I26" s="120">
        <f t="shared" si="4"/>
        <v>1.4648528506212894</v>
      </c>
      <c r="J26" s="106">
        <v>1783868.171</v>
      </c>
      <c r="K26" s="106">
        <v>2084800.6539999999</v>
      </c>
      <c r="L26" s="103">
        <f t="shared" si="2"/>
        <v>16.869659310715946</v>
      </c>
      <c r="M26" s="103">
        <f t="shared" si="5"/>
        <v>1.4959873570662452</v>
      </c>
    </row>
    <row r="27" spans="1:13" ht="15.75">
      <c r="A27" s="116" t="s">
        <v>77</v>
      </c>
      <c r="B27" s="105">
        <v>1482166.72338</v>
      </c>
      <c r="C27" s="105">
        <v>1432647.87692</v>
      </c>
      <c r="D27" s="122">
        <f t="shared" si="0"/>
        <v>-3.340976806379455</v>
      </c>
      <c r="E27" s="122">
        <f t="shared" si="3"/>
        <v>12.06941357401142</v>
      </c>
      <c r="F27" s="105">
        <v>5813964.39728</v>
      </c>
      <c r="G27" s="105">
        <v>5654043.15494</v>
      </c>
      <c r="H27" s="122">
        <f t="shared" si="1"/>
        <v>-2.750640207133325</v>
      </c>
      <c r="I27" s="122">
        <f t="shared" si="4"/>
        <v>12.029990549140685</v>
      </c>
      <c r="J27" s="105">
        <v>16404217.515999999</v>
      </c>
      <c r="K27" s="105">
        <v>17381719.976</v>
      </c>
      <c r="L27" s="104">
        <f t="shared" si="2"/>
        <v>5.958848442765315</v>
      </c>
      <c r="M27" s="104">
        <f t="shared" si="5"/>
        <v>12.472575389052905</v>
      </c>
    </row>
    <row r="28" spans="1:13" ht="15">
      <c r="A28" s="117" t="s">
        <v>14</v>
      </c>
      <c r="B28" s="106">
        <v>1482166.72338</v>
      </c>
      <c r="C28" s="106">
        <v>1432647.87692</v>
      </c>
      <c r="D28" s="120">
        <f t="shared" si="0"/>
        <v>-3.340976806379455</v>
      </c>
      <c r="E28" s="120">
        <f t="shared" si="3"/>
        <v>12.06941357401142</v>
      </c>
      <c r="F28" s="106">
        <v>5813964.39728</v>
      </c>
      <c r="G28" s="106">
        <v>5654043.15494</v>
      </c>
      <c r="H28" s="120">
        <f t="shared" si="1"/>
        <v>-2.750640207133325</v>
      </c>
      <c r="I28" s="120">
        <f t="shared" si="4"/>
        <v>12.029990549140685</v>
      </c>
      <c r="J28" s="106">
        <v>16404217.515999999</v>
      </c>
      <c r="K28" s="107">
        <v>17381719.976</v>
      </c>
      <c r="L28" s="103">
        <f t="shared" si="2"/>
        <v>5.958848442765315</v>
      </c>
      <c r="M28" s="103">
        <f t="shared" si="5"/>
        <v>12.472575389052905</v>
      </c>
    </row>
    <row r="29" spans="1:13" ht="15.75">
      <c r="A29" s="116" t="s">
        <v>78</v>
      </c>
      <c r="B29" s="105">
        <v>7084694.42512</v>
      </c>
      <c r="C29" s="105">
        <v>7299500.94935</v>
      </c>
      <c r="D29" s="122">
        <f t="shared" si="0"/>
        <v>3.03198008750197</v>
      </c>
      <c r="E29" s="122">
        <f t="shared" si="3"/>
        <v>61.4950102260988</v>
      </c>
      <c r="F29" s="105">
        <v>28512897.29651</v>
      </c>
      <c r="G29" s="105">
        <v>29030473.53157</v>
      </c>
      <c r="H29" s="122">
        <f t="shared" si="1"/>
        <v>1.8152355044022503</v>
      </c>
      <c r="I29" s="122">
        <f t="shared" si="4"/>
        <v>61.76753743323204</v>
      </c>
      <c r="J29" s="105">
        <v>85483943.727</v>
      </c>
      <c r="K29" s="105">
        <v>85871885.802</v>
      </c>
      <c r="L29" s="104">
        <f t="shared" si="2"/>
        <v>0.4538186448661375</v>
      </c>
      <c r="M29" s="104">
        <f t="shared" si="5"/>
        <v>61.61896354011237</v>
      </c>
    </row>
    <row r="30" spans="1:13" ht="14.25">
      <c r="A30" s="117" t="s">
        <v>15</v>
      </c>
      <c r="B30" s="106">
        <v>1215281.04156</v>
      </c>
      <c r="C30" s="106">
        <v>1327329.88407</v>
      </c>
      <c r="D30" s="120">
        <f t="shared" si="0"/>
        <v>9.219994279361748</v>
      </c>
      <c r="E30" s="120">
        <f t="shared" si="3"/>
        <v>11.18215688451408</v>
      </c>
      <c r="F30" s="106">
        <v>5221047.65227</v>
      </c>
      <c r="G30" s="106">
        <v>5640124.09503</v>
      </c>
      <c r="H30" s="120">
        <f t="shared" si="1"/>
        <v>8.026673393371434</v>
      </c>
      <c r="I30" s="120">
        <f t="shared" si="4"/>
        <v>12.00037525357579</v>
      </c>
      <c r="J30" s="106">
        <v>15980156.025000002</v>
      </c>
      <c r="K30" s="106">
        <v>16504722.936</v>
      </c>
      <c r="L30" s="103">
        <f t="shared" si="2"/>
        <v>3.282614451193998</v>
      </c>
      <c r="M30" s="103">
        <f t="shared" si="5"/>
        <v>11.843269905333251</v>
      </c>
    </row>
    <row r="31" spans="1:13" ht="14.25">
      <c r="A31" s="117" t="s">
        <v>119</v>
      </c>
      <c r="B31" s="106">
        <v>1630200.87856</v>
      </c>
      <c r="C31" s="106">
        <v>1769820.02128</v>
      </c>
      <c r="D31" s="120">
        <f t="shared" si="0"/>
        <v>8.564536098356736</v>
      </c>
      <c r="E31" s="120">
        <f t="shared" si="3"/>
        <v>14.909937139834122</v>
      </c>
      <c r="F31" s="106">
        <v>6755443.30322</v>
      </c>
      <c r="G31" s="106">
        <v>6905289.47594</v>
      </c>
      <c r="H31" s="120">
        <f t="shared" si="1"/>
        <v>2.2181545458101257</v>
      </c>
      <c r="I31" s="120">
        <f t="shared" si="4"/>
        <v>14.692241438245684</v>
      </c>
      <c r="J31" s="106">
        <v>20096774.74</v>
      </c>
      <c r="K31" s="106">
        <v>19213061.648</v>
      </c>
      <c r="L31" s="103">
        <f t="shared" si="2"/>
        <v>-4.397288139181284</v>
      </c>
      <c r="M31" s="103">
        <f t="shared" si="5"/>
        <v>13.786688554992347</v>
      </c>
    </row>
    <row r="32" spans="1:13" ht="14.25">
      <c r="A32" s="117" t="s">
        <v>120</v>
      </c>
      <c r="B32" s="106">
        <v>45305.62885</v>
      </c>
      <c r="C32" s="106">
        <v>29280.8014</v>
      </c>
      <c r="D32" s="120">
        <f t="shared" si="0"/>
        <v>-35.37049999472637</v>
      </c>
      <c r="E32" s="120">
        <f t="shared" si="3"/>
        <v>0.24667757344174449</v>
      </c>
      <c r="F32" s="106">
        <v>288206.91067</v>
      </c>
      <c r="G32" s="106">
        <v>333156.33254</v>
      </c>
      <c r="H32" s="120">
        <f t="shared" si="1"/>
        <v>15.596233194237152</v>
      </c>
      <c r="I32" s="120">
        <f t="shared" si="4"/>
        <v>0.7088498304688129</v>
      </c>
      <c r="J32" s="106">
        <v>1063694.5050000001</v>
      </c>
      <c r="K32" s="106">
        <v>856195.188</v>
      </c>
      <c r="L32" s="103">
        <f t="shared" si="2"/>
        <v>-19.507416464466942</v>
      </c>
      <c r="M32" s="103">
        <f t="shared" si="5"/>
        <v>0.6143787291947755</v>
      </c>
    </row>
    <row r="33" spans="1:13" ht="14.25">
      <c r="A33" s="117" t="s">
        <v>135</v>
      </c>
      <c r="B33" s="106">
        <v>1050592.03104</v>
      </c>
      <c r="C33" s="106">
        <v>921224.9181</v>
      </c>
      <c r="D33" s="120">
        <f t="shared" si="0"/>
        <v>-12.313734458078574</v>
      </c>
      <c r="E33" s="120">
        <f t="shared" si="3"/>
        <v>7.760905321087891</v>
      </c>
      <c r="F33" s="106">
        <v>3948260.4761</v>
      </c>
      <c r="G33" s="106">
        <v>3503893.41437</v>
      </c>
      <c r="H33" s="120">
        <f t="shared" si="1"/>
        <v>-11.254755465600274</v>
      </c>
      <c r="I33" s="120">
        <f t="shared" si="4"/>
        <v>7.455161466753022</v>
      </c>
      <c r="J33" s="106">
        <v>11831663.203</v>
      </c>
      <c r="K33" s="106">
        <v>11364572.522</v>
      </c>
      <c r="L33" s="103">
        <f t="shared" si="2"/>
        <v>-3.947802375591335</v>
      </c>
      <c r="M33" s="103">
        <f t="shared" si="5"/>
        <v>8.154859688265645</v>
      </c>
    </row>
    <row r="34" spans="1:13" ht="14.25">
      <c r="A34" s="117" t="s">
        <v>31</v>
      </c>
      <c r="B34" s="106">
        <v>449870.28969</v>
      </c>
      <c r="C34" s="106">
        <v>505134.37077</v>
      </c>
      <c r="D34" s="120">
        <f t="shared" si="0"/>
        <v>12.284447838971932</v>
      </c>
      <c r="E34" s="120">
        <f t="shared" si="3"/>
        <v>4.255529728894854</v>
      </c>
      <c r="F34" s="106">
        <v>1718279.04214</v>
      </c>
      <c r="G34" s="106">
        <v>1884931.94267</v>
      </c>
      <c r="H34" s="120">
        <f t="shared" si="1"/>
        <v>9.698826351419912</v>
      </c>
      <c r="I34" s="120">
        <f t="shared" si="4"/>
        <v>4.010530665349003</v>
      </c>
      <c r="J34" s="106">
        <v>5106667.850000001</v>
      </c>
      <c r="K34" s="106">
        <v>5493922.297</v>
      </c>
      <c r="L34" s="103">
        <f t="shared" si="2"/>
        <v>7.58330986809725</v>
      </c>
      <c r="M34" s="103">
        <f t="shared" si="5"/>
        <v>3.9422657898956825</v>
      </c>
    </row>
    <row r="35" spans="1:13" ht="14.25">
      <c r="A35" s="117" t="s">
        <v>16</v>
      </c>
      <c r="B35" s="106">
        <v>513147.64492</v>
      </c>
      <c r="C35" s="106">
        <v>550648.11138</v>
      </c>
      <c r="D35" s="120">
        <f t="shared" si="0"/>
        <v>7.307929176182104</v>
      </c>
      <c r="E35" s="120">
        <f t="shared" si="3"/>
        <v>4.638962509253515</v>
      </c>
      <c r="F35" s="106">
        <v>2068973.55501</v>
      </c>
      <c r="G35" s="106">
        <v>2182404.76026</v>
      </c>
      <c r="H35" s="120">
        <f t="shared" si="1"/>
        <v>5.48248695471855</v>
      </c>
      <c r="I35" s="120">
        <f t="shared" si="4"/>
        <v>4.643457419915297</v>
      </c>
      <c r="J35" s="106">
        <v>6307016.8610000005</v>
      </c>
      <c r="K35" s="106">
        <v>6480121.081</v>
      </c>
      <c r="L35" s="103">
        <f t="shared" si="2"/>
        <v>2.7446290982731485</v>
      </c>
      <c r="M35" s="103">
        <f t="shared" si="5"/>
        <v>4.649931009391582</v>
      </c>
    </row>
    <row r="36" spans="1:13" ht="14.25">
      <c r="A36" s="117" t="s">
        <v>136</v>
      </c>
      <c r="B36" s="106">
        <v>1328580.95127</v>
      </c>
      <c r="C36" s="106">
        <v>1248550.39989</v>
      </c>
      <c r="D36" s="120">
        <f t="shared" si="0"/>
        <v>-6.023761766529792</v>
      </c>
      <c r="E36" s="120">
        <f t="shared" si="3"/>
        <v>10.518475186426587</v>
      </c>
      <c r="F36" s="106">
        <v>5240397.77282</v>
      </c>
      <c r="G36" s="106">
        <v>5100050.21829</v>
      </c>
      <c r="H36" s="120">
        <f t="shared" si="1"/>
        <v>-2.678185141935792</v>
      </c>
      <c r="I36" s="120">
        <f t="shared" si="4"/>
        <v>10.851271248710988</v>
      </c>
      <c r="J36" s="106">
        <v>15440813.185999999</v>
      </c>
      <c r="K36" s="106">
        <v>15423380.643</v>
      </c>
      <c r="L36" s="103">
        <f t="shared" si="2"/>
        <v>-0.11289912513031035</v>
      </c>
      <c r="M36" s="103">
        <f t="shared" si="5"/>
        <v>11.067332697195258</v>
      </c>
    </row>
    <row r="37" spans="1:13" ht="14.25">
      <c r="A37" s="118" t="s">
        <v>145</v>
      </c>
      <c r="B37" s="106">
        <v>271020.42492</v>
      </c>
      <c r="C37" s="106">
        <v>293092.80357</v>
      </c>
      <c r="D37" s="120">
        <f t="shared" si="0"/>
        <v>8.14417535376358</v>
      </c>
      <c r="E37" s="120">
        <f t="shared" si="3"/>
        <v>2.469174958370007</v>
      </c>
      <c r="F37" s="106">
        <v>994287.70731</v>
      </c>
      <c r="G37" s="106">
        <v>1049932.6383</v>
      </c>
      <c r="H37" s="120">
        <f t="shared" si="1"/>
        <v>5.596461726409637</v>
      </c>
      <c r="I37" s="120">
        <f t="shared" si="4"/>
        <v>2.2339199347899883</v>
      </c>
      <c r="J37" s="106">
        <v>3151014.094999999</v>
      </c>
      <c r="K37" s="106">
        <v>3157728.6080000005</v>
      </c>
      <c r="L37" s="103">
        <f t="shared" si="2"/>
        <v>0.21309054157060722</v>
      </c>
      <c r="M37" s="103">
        <f t="shared" si="5"/>
        <v>2.2658867002707654</v>
      </c>
    </row>
    <row r="38" spans="1:13" ht="14.25">
      <c r="A38" s="117" t="s">
        <v>144</v>
      </c>
      <c r="B38" s="106">
        <v>153131.56367</v>
      </c>
      <c r="C38" s="106">
        <v>167464.68618</v>
      </c>
      <c r="D38" s="120">
        <f t="shared" si="0"/>
        <v>9.360005322539514</v>
      </c>
      <c r="E38" s="120">
        <f t="shared" si="3"/>
        <v>1.4108146105613637</v>
      </c>
      <c r="F38" s="106">
        <v>691615.51017</v>
      </c>
      <c r="G38" s="106">
        <v>716692.31486</v>
      </c>
      <c r="H38" s="120">
        <f t="shared" si="1"/>
        <v>3.6258302946150103</v>
      </c>
      <c r="I38" s="120">
        <f t="shared" si="4"/>
        <v>1.5248913986223462</v>
      </c>
      <c r="J38" s="106">
        <v>1673186.278</v>
      </c>
      <c r="K38" s="106">
        <v>2107960.284</v>
      </c>
      <c r="L38" s="103">
        <f t="shared" si="2"/>
        <v>25.984793905894087</v>
      </c>
      <c r="M38" s="103">
        <f t="shared" si="5"/>
        <v>1.5126059789032338</v>
      </c>
    </row>
    <row r="39" spans="1:13" ht="14.25">
      <c r="A39" s="117" t="s">
        <v>147</v>
      </c>
      <c r="B39" s="106">
        <v>101378.40908</v>
      </c>
      <c r="C39" s="106">
        <v>114166.76158</v>
      </c>
      <c r="D39" s="120">
        <f>(C39-B39)/B39*100</f>
        <v>12.614473452536062</v>
      </c>
      <c r="E39" s="120">
        <f t="shared" si="3"/>
        <v>0.9618035834994796</v>
      </c>
      <c r="F39" s="106">
        <v>345555.0844</v>
      </c>
      <c r="G39" s="106">
        <v>385601.71965</v>
      </c>
      <c r="H39" s="120">
        <f aca="true" t="shared" si="6" ref="H39:H45">(G39-F39)/F39*100</f>
        <v>11.589074233861856</v>
      </c>
      <c r="I39" s="120">
        <f t="shared" si="4"/>
        <v>0.8204367946977797</v>
      </c>
      <c r="J39" s="106">
        <v>1006780.0989999999</v>
      </c>
      <c r="K39" s="106">
        <v>1302395.0450000002</v>
      </c>
      <c r="L39" s="103">
        <f t="shared" si="2"/>
        <v>29.36241452265737</v>
      </c>
      <c r="M39" s="103">
        <f t="shared" si="5"/>
        <v>0.9345577081854292</v>
      </c>
    </row>
    <row r="40" spans="1:13" ht="14.25">
      <c r="A40" s="117" t="s">
        <v>148</v>
      </c>
      <c r="B40" s="106">
        <v>318162.55228</v>
      </c>
      <c r="C40" s="106">
        <v>362594.30246</v>
      </c>
      <c r="D40" s="120">
        <f>(C40-B40)/B40*100</f>
        <v>13.965109929372726</v>
      </c>
      <c r="E40" s="120">
        <f t="shared" si="3"/>
        <v>3.0546938061140207</v>
      </c>
      <c r="F40" s="106">
        <v>1213786.89169</v>
      </c>
      <c r="G40" s="106">
        <v>1290232.26583</v>
      </c>
      <c r="H40" s="120">
        <f t="shared" si="6"/>
        <v>6.2980886235772635</v>
      </c>
      <c r="I40" s="120">
        <f t="shared" si="4"/>
        <v>2.7452004766836597</v>
      </c>
      <c r="J40" s="106">
        <v>3753576.746</v>
      </c>
      <c r="K40" s="106">
        <v>3874253.5670000003</v>
      </c>
      <c r="L40" s="103">
        <f t="shared" si="2"/>
        <v>3.2149821134894805</v>
      </c>
      <c r="M40" s="103">
        <f t="shared" si="5"/>
        <v>2.780042467456365</v>
      </c>
    </row>
    <row r="41" spans="1:13" ht="14.25">
      <c r="A41" s="117" t="s">
        <v>79</v>
      </c>
      <c r="B41" s="106">
        <v>8023.00928</v>
      </c>
      <c r="C41" s="106">
        <v>10193.88867</v>
      </c>
      <c r="D41" s="120">
        <f t="shared" si="0"/>
        <v>27.05816875236121</v>
      </c>
      <c r="E41" s="120">
        <f t="shared" si="3"/>
        <v>0.08587892410113106</v>
      </c>
      <c r="F41" s="106">
        <v>27043.39071</v>
      </c>
      <c r="G41" s="106">
        <v>38164.35383</v>
      </c>
      <c r="H41" s="120">
        <f t="shared" si="6"/>
        <v>41.12266556829257</v>
      </c>
      <c r="I41" s="120">
        <f t="shared" si="4"/>
        <v>0.0812015054196793</v>
      </c>
      <c r="J41" s="106">
        <v>72600.137</v>
      </c>
      <c r="K41" s="106">
        <v>93571.98199999999</v>
      </c>
      <c r="L41" s="103">
        <f t="shared" si="2"/>
        <v>28.886784332101172</v>
      </c>
      <c r="M41" s="103">
        <f t="shared" si="5"/>
        <v>0.06714431031046206</v>
      </c>
    </row>
    <row r="42" spans="1:13" ht="15.75">
      <c r="A42" s="119" t="s">
        <v>17</v>
      </c>
      <c r="B42" s="105">
        <v>321790.63846</v>
      </c>
      <c r="C42" s="105">
        <v>402924.16705</v>
      </c>
      <c r="D42" s="121">
        <f t="shared" si="0"/>
        <v>25.213141369892668</v>
      </c>
      <c r="E42" s="121">
        <f t="shared" si="3"/>
        <v>3.394454764101166</v>
      </c>
      <c r="F42" s="105">
        <v>1156248.07409</v>
      </c>
      <c r="G42" s="105">
        <v>1570519.4671</v>
      </c>
      <c r="H42" s="121">
        <f t="shared" si="6"/>
        <v>35.82893691183385</v>
      </c>
      <c r="I42" s="121">
        <f t="shared" si="4"/>
        <v>3.3415617512482463</v>
      </c>
      <c r="J42" s="105">
        <v>3872269.3720000004</v>
      </c>
      <c r="K42" s="105">
        <v>4595991.24</v>
      </c>
      <c r="L42" s="148">
        <f t="shared" si="2"/>
        <v>18.689863707136738</v>
      </c>
      <c r="M42" s="148">
        <f t="shared" si="5"/>
        <v>3.297938714205342</v>
      </c>
    </row>
    <row r="43" spans="1:13" ht="14.25">
      <c r="A43" s="117" t="s">
        <v>82</v>
      </c>
      <c r="B43" s="106">
        <v>321790.63846</v>
      </c>
      <c r="C43" s="106">
        <v>402924.16705</v>
      </c>
      <c r="D43" s="120">
        <f t="shared" si="0"/>
        <v>25.213141369892668</v>
      </c>
      <c r="E43" s="120">
        <f t="shared" si="3"/>
        <v>3.394454764101166</v>
      </c>
      <c r="F43" s="106">
        <v>1156248.07409</v>
      </c>
      <c r="G43" s="106">
        <v>1570519.4671</v>
      </c>
      <c r="H43" s="120">
        <f t="shared" si="6"/>
        <v>35.82893691183385</v>
      </c>
      <c r="I43" s="120">
        <f t="shared" si="4"/>
        <v>3.3415617512482463</v>
      </c>
      <c r="J43" s="106">
        <v>3872269.3720000004</v>
      </c>
      <c r="K43" s="106">
        <v>4595991.24</v>
      </c>
      <c r="L43" s="103">
        <f t="shared" si="2"/>
        <v>18.689863707136738</v>
      </c>
      <c r="M43" s="103">
        <f t="shared" si="5"/>
        <v>3.297938714205342</v>
      </c>
    </row>
    <row r="44" spans="1:13" ht="15.75">
      <c r="A44" s="116" t="s">
        <v>176</v>
      </c>
      <c r="B44" s="105">
        <v>11316112.48438</v>
      </c>
      <c r="C44" s="105">
        <v>11870070.30735</v>
      </c>
      <c r="D44" s="122">
        <f t="shared" si="0"/>
        <v>4.895301489222974</v>
      </c>
      <c r="E44" s="122">
        <f t="shared" si="3"/>
        <v>100</v>
      </c>
      <c r="F44" s="150">
        <v>45340884.22613</v>
      </c>
      <c r="G44" s="150">
        <v>46999564.3957</v>
      </c>
      <c r="H44" s="151">
        <f t="shared" si="6"/>
        <v>3.6582439841658396</v>
      </c>
      <c r="I44" s="151">
        <f t="shared" si="4"/>
        <v>100</v>
      </c>
      <c r="J44" s="150">
        <v>135401834.429</v>
      </c>
      <c r="K44" s="150">
        <v>139359510.236</v>
      </c>
      <c r="L44" s="152">
        <f>(K44-J44)/J44*100</f>
        <v>2.922911512750057</v>
      </c>
      <c r="M44" s="153">
        <f t="shared" si="5"/>
        <v>100</v>
      </c>
    </row>
    <row r="45" spans="1:13" ht="15.75">
      <c r="A45" s="127" t="s">
        <v>122</v>
      </c>
      <c r="B45" s="107"/>
      <c r="C45" s="107"/>
      <c r="D45" s="126"/>
      <c r="E45" s="126"/>
      <c r="F45" s="154">
        <f>(F46-F44)</f>
        <v>1280280.571249999</v>
      </c>
      <c r="G45" s="154">
        <f>(G46-G44)</f>
        <v>1943463.382299997</v>
      </c>
      <c r="H45" s="154">
        <f t="shared" si="6"/>
        <v>51.79980278873565</v>
      </c>
      <c r="I45" s="155">
        <f t="shared" si="4"/>
        <v>4.135066797508031</v>
      </c>
      <c r="J45" s="156">
        <f>(J46-J44)</f>
        <v>2831633.64538002</v>
      </c>
      <c r="K45" s="156">
        <f>(K46-K44)</f>
        <v>14126371.377999991</v>
      </c>
      <c r="L45" s="157">
        <f t="shared" si="2"/>
        <v>398.8770846485742</v>
      </c>
      <c r="M45" s="157">
        <f>K45/K$46*100</f>
        <v>9.203694326443818</v>
      </c>
    </row>
    <row r="46" spans="1:13" s="70" customFormat="1" ht="22.5" customHeight="1">
      <c r="A46" s="128" t="s">
        <v>177</v>
      </c>
      <c r="B46" s="129">
        <v>11316112.48438</v>
      </c>
      <c r="C46" s="129">
        <v>11870070.30735</v>
      </c>
      <c r="D46" s="130">
        <f>(C46-B46)/B46*100</f>
        <v>4.895301489222974</v>
      </c>
      <c r="E46" s="130">
        <f t="shared" si="3"/>
        <v>100</v>
      </c>
      <c r="F46" s="158">
        <v>46621164.79738</v>
      </c>
      <c r="G46" s="158">
        <v>48943027.778</v>
      </c>
      <c r="H46" s="159">
        <f>(G46-F46)/F46*100</f>
        <v>4.980276641973733</v>
      </c>
      <c r="I46" s="159">
        <f>G44/G$44*100</f>
        <v>100</v>
      </c>
      <c r="J46" s="158">
        <v>138233468.07438</v>
      </c>
      <c r="K46" s="158">
        <v>153485881.614</v>
      </c>
      <c r="L46" s="160">
        <f t="shared" si="2"/>
        <v>11.033806611444513</v>
      </c>
      <c r="M46" s="161">
        <f>K46/K$46*100</f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174</v>
      </c>
      <c r="K49" s="149"/>
    </row>
    <row r="50" spans="1:11" ht="12.75">
      <c r="A50" s="62" t="s">
        <v>175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3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1701251.986</v>
      </c>
      <c r="D2" s="61">
        <v>1615252.718</v>
      </c>
      <c r="E2" s="61">
        <v>1727180.598</v>
      </c>
      <c r="F2" s="61">
        <v>1695327.308</v>
      </c>
      <c r="G2" s="61"/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6739012.61</v>
      </c>
    </row>
    <row r="3" spans="1:15" ht="16.5" thickBot="1" thickTop="1">
      <c r="A3" s="45">
        <v>2012</v>
      </c>
      <c r="B3" s="138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39">
        <f t="shared" si="0"/>
        <v>19158123.161</v>
      </c>
    </row>
    <row r="4" spans="1:15" s="46" customFormat="1" ht="16.5" thickBot="1" thickTop="1">
      <c r="A4" s="20">
        <v>2013</v>
      </c>
      <c r="B4" s="140" t="s">
        <v>46</v>
      </c>
      <c r="C4" s="22">
        <v>500585.89</v>
      </c>
      <c r="D4" s="22">
        <v>471098.935</v>
      </c>
      <c r="E4" s="22">
        <v>535008.466</v>
      </c>
      <c r="F4" s="22">
        <v>523463.62</v>
      </c>
      <c r="G4" s="22"/>
      <c r="H4" s="22"/>
      <c r="I4" s="22"/>
      <c r="J4" s="22"/>
      <c r="K4" s="22"/>
      <c r="L4" s="22"/>
      <c r="M4" s="22"/>
      <c r="N4" s="22"/>
      <c r="O4" s="139">
        <f t="shared" si="0"/>
        <v>2030156.9109999998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39">
        <f t="shared" si="0"/>
        <v>5887660.054</v>
      </c>
    </row>
    <row r="6" spans="1:15" s="46" customFormat="1" ht="15">
      <c r="A6" s="20">
        <v>2013</v>
      </c>
      <c r="B6" s="140" t="s">
        <v>47</v>
      </c>
      <c r="C6" s="22">
        <v>223233.924</v>
      </c>
      <c r="D6" s="22">
        <v>181508.732</v>
      </c>
      <c r="E6" s="22">
        <v>172506.132</v>
      </c>
      <c r="F6" s="22">
        <v>160608.46</v>
      </c>
      <c r="G6" s="22"/>
      <c r="H6" s="22"/>
      <c r="I6" s="22"/>
      <c r="J6" s="22"/>
      <c r="K6" s="22"/>
      <c r="L6" s="22"/>
      <c r="M6" s="22"/>
      <c r="N6" s="22"/>
      <c r="O6" s="141">
        <f t="shared" si="0"/>
        <v>737857.2479999999</v>
      </c>
    </row>
    <row r="7" spans="1:15" ht="15">
      <c r="A7" s="45">
        <v>2012</v>
      </c>
      <c r="B7" s="140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1">
        <f t="shared" si="0"/>
        <v>2184806.5439999998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94128.025</v>
      </c>
      <c r="E8" s="22">
        <v>95659.396</v>
      </c>
      <c r="F8" s="22">
        <v>101309.048</v>
      </c>
      <c r="G8" s="22"/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386028.23</v>
      </c>
    </row>
    <row r="9" spans="1:15" ht="15">
      <c r="A9" s="45">
        <v>2012</v>
      </c>
      <c r="B9" s="140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1">
        <f t="shared" si="1"/>
        <v>1262118.7310000001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109335.258</v>
      </c>
      <c r="E10" s="22">
        <v>114421.159</v>
      </c>
      <c r="F10" s="22">
        <v>104738.142</v>
      </c>
      <c r="G10" s="22"/>
      <c r="H10" s="22"/>
      <c r="I10" s="22"/>
      <c r="J10" s="22"/>
      <c r="K10" s="22"/>
      <c r="L10" s="22"/>
      <c r="M10" s="22"/>
      <c r="N10" s="22"/>
      <c r="O10" s="141">
        <f t="shared" si="1"/>
        <v>435457.995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1">
        <f t="shared" si="1"/>
        <v>1367594.059</v>
      </c>
    </row>
    <row r="12" spans="1:15" s="46" customFormat="1" ht="15">
      <c r="A12" s="20">
        <v>2013</v>
      </c>
      <c r="B12" s="140" t="s">
        <v>50</v>
      </c>
      <c r="C12" s="22">
        <v>178617.916</v>
      </c>
      <c r="D12" s="22">
        <v>134435.988</v>
      </c>
      <c r="E12" s="22">
        <v>135890.835</v>
      </c>
      <c r="F12" s="22">
        <v>134088.609</v>
      </c>
      <c r="G12" s="22"/>
      <c r="H12" s="22"/>
      <c r="I12" s="22"/>
      <c r="J12" s="22"/>
      <c r="K12" s="22"/>
      <c r="L12" s="22"/>
      <c r="M12" s="22"/>
      <c r="N12" s="22"/>
      <c r="O12" s="141">
        <f t="shared" si="1"/>
        <v>583033.348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1">
        <f t="shared" si="1"/>
        <v>1805461.43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52518.647</v>
      </c>
      <c r="E14" s="22">
        <v>62319.227</v>
      </c>
      <c r="F14" s="22">
        <v>38470.848</v>
      </c>
      <c r="G14" s="22"/>
      <c r="H14" s="22"/>
      <c r="I14" s="22"/>
      <c r="J14" s="22"/>
      <c r="K14" s="22"/>
      <c r="L14" s="22"/>
      <c r="M14" s="22"/>
      <c r="N14" s="22"/>
      <c r="O14" s="141">
        <f t="shared" si="1"/>
        <v>198150.76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1">
        <f t="shared" si="1"/>
        <v>201552.397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/>
      <c r="H16" s="22"/>
      <c r="I16" s="22"/>
      <c r="J16" s="22"/>
      <c r="K16" s="22"/>
      <c r="L16" s="22"/>
      <c r="M16" s="22"/>
      <c r="N16" s="22"/>
      <c r="O16" s="141">
        <f t="shared" si="1"/>
        <v>366096.389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9245.554</v>
      </c>
      <c r="F18" s="22">
        <v>10479.681</v>
      </c>
      <c r="G18" s="22"/>
      <c r="H18" s="22"/>
      <c r="I18" s="22"/>
      <c r="J18" s="22"/>
      <c r="K18" s="22"/>
      <c r="L18" s="22"/>
      <c r="M18" s="22"/>
      <c r="N18" s="22"/>
      <c r="O18" s="141">
        <f t="shared" si="1"/>
        <v>33943.274000000005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1">
        <f t="shared" si="1"/>
        <v>73176.65400000001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149069.943</v>
      </c>
      <c r="E20" s="22">
        <v>146086.414</v>
      </c>
      <c r="F20" s="22">
        <v>154980.355</v>
      </c>
      <c r="G20" s="22"/>
      <c r="H20" s="22"/>
      <c r="I20" s="22"/>
      <c r="J20" s="22"/>
      <c r="K20" s="22"/>
      <c r="L20" s="22"/>
      <c r="M20" s="22"/>
      <c r="N20" s="22"/>
      <c r="O20" s="141">
        <f t="shared" si="1"/>
        <v>621521.677</v>
      </c>
    </row>
    <row r="21" spans="1:15" ht="15">
      <c r="A21" s="45">
        <v>2012</v>
      </c>
      <c r="B21" s="140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1">
        <f t="shared" si="1"/>
        <v>1664276.5020000003</v>
      </c>
    </row>
    <row r="22" spans="1:15" ht="15">
      <c r="A22" s="20">
        <v>2013</v>
      </c>
      <c r="B22" s="140" t="s">
        <v>52</v>
      </c>
      <c r="C22" s="22">
        <v>308812.754</v>
      </c>
      <c r="D22" s="23">
        <v>313080.79</v>
      </c>
      <c r="E22" s="22">
        <v>362411.031</v>
      </c>
      <c r="F22" s="22">
        <v>362462.203</v>
      </c>
      <c r="G22" s="22"/>
      <c r="H22" s="22"/>
      <c r="I22" s="22"/>
      <c r="J22" s="22"/>
      <c r="K22" s="22"/>
      <c r="L22" s="22"/>
      <c r="M22" s="22"/>
      <c r="N22" s="22"/>
      <c r="O22" s="141">
        <f t="shared" si="1"/>
        <v>1346766.778</v>
      </c>
    </row>
    <row r="23" spans="1:15" ht="15">
      <c r="A23" s="45">
        <v>2012</v>
      </c>
      <c r="B23" s="140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1">
        <f t="shared" si="1"/>
        <v>3865765.7980000004</v>
      </c>
    </row>
    <row r="24" spans="1:15" ht="15">
      <c r="A24" s="20">
        <v>2013</v>
      </c>
      <c r="B24" s="138" t="s">
        <v>10</v>
      </c>
      <c r="C24" s="21">
        <v>8882409.524</v>
      </c>
      <c r="D24" s="21">
        <v>9618288.542</v>
      </c>
      <c r="E24" s="21">
        <v>10417515.42</v>
      </c>
      <c r="F24" s="21">
        <v>9771818.832</v>
      </c>
      <c r="G24" s="21"/>
      <c r="H24" s="21"/>
      <c r="I24" s="21"/>
      <c r="J24" s="21"/>
      <c r="K24" s="21"/>
      <c r="L24" s="21"/>
      <c r="M24" s="21"/>
      <c r="N24" s="21"/>
      <c r="O24" s="141">
        <f t="shared" si="1"/>
        <v>38690032.318</v>
      </c>
    </row>
    <row r="25" spans="1:15" ht="15">
      <c r="A25" s="45">
        <v>2012</v>
      </c>
      <c r="B25" s="138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1">
        <f t="shared" si="1"/>
        <v>114370279.116</v>
      </c>
    </row>
    <row r="26" spans="1:15" ht="15">
      <c r="A26" s="20">
        <v>2013</v>
      </c>
      <c r="B26" s="140" t="s">
        <v>53</v>
      </c>
      <c r="C26" s="22">
        <v>683119.163</v>
      </c>
      <c r="D26" s="22">
        <v>650031.841</v>
      </c>
      <c r="E26" s="22">
        <v>734953.724</v>
      </c>
      <c r="F26" s="22">
        <v>703306.481</v>
      </c>
      <c r="G26" s="22"/>
      <c r="H26" s="22"/>
      <c r="I26" s="22"/>
      <c r="J26" s="22"/>
      <c r="K26" s="22"/>
      <c r="L26" s="22"/>
      <c r="M26" s="22"/>
      <c r="N26" s="22"/>
      <c r="O26" s="141">
        <f t="shared" si="1"/>
        <v>2771411.2090000003</v>
      </c>
    </row>
    <row r="27" spans="1:15" ht="15">
      <c r="A27" s="45">
        <v>2012</v>
      </c>
      <c r="B27" s="140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1">
        <f t="shared" si="1"/>
        <v>7849701.603999998</v>
      </c>
    </row>
    <row r="28" spans="1:15" ht="15">
      <c r="A28" s="20">
        <v>2013</v>
      </c>
      <c r="B28" s="140" t="s">
        <v>54</v>
      </c>
      <c r="C28" s="22">
        <v>115221.04</v>
      </c>
      <c r="D28" s="22">
        <v>130358.772</v>
      </c>
      <c r="E28" s="22">
        <v>154250.573</v>
      </c>
      <c r="F28" s="22">
        <v>145799.578</v>
      </c>
      <c r="G28" s="22"/>
      <c r="H28" s="22"/>
      <c r="I28" s="22"/>
      <c r="J28" s="22"/>
      <c r="K28" s="22"/>
      <c r="L28" s="22"/>
      <c r="M28" s="22"/>
      <c r="N28" s="22"/>
      <c r="O28" s="141">
        <f t="shared" si="1"/>
        <v>545629.963</v>
      </c>
    </row>
    <row r="29" spans="1:15" ht="15">
      <c r="A29" s="45">
        <v>2012</v>
      </c>
      <c r="B29" s="140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1">
        <f t="shared" si="1"/>
        <v>1605069.0729999996</v>
      </c>
    </row>
    <row r="30" spans="1:15" s="46" customFormat="1" ht="15">
      <c r="A30" s="20">
        <v>2013</v>
      </c>
      <c r="B30" s="140" t="s">
        <v>55</v>
      </c>
      <c r="C30" s="22">
        <v>166049.983</v>
      </c>
      <c r="D30" s="22">
        <v>161589.92</v>
      </c>
      <c r="E30" s="22">
        <v>170270.609</v>
      </c>
      <c r="F30" s="22">
        <v>190563.947</v>
      </c>
      <c r="G30" s="22"/>
      <c r="H30" s="22"/>
      <c r="I30" s="22"/>
      <c r="J30" s="22"/>
      <c r="K30" s="22"/>
      <c r="L30" s="22"/>
      <c r="M30" s="22"/>
      <c r="N30" s="22"/>
      <c r="O30" s="141">
        <f t="shared" si="1"/>
        <v>688474.459</v>
      </c>
    </row>
    <row r="31" spans="1:15" ht="15">
      <c r="A31" s="45">
        <v>2012</v>
      </c>
      <c r="B31" s="140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1">
        <f t="shared" si="1"/>
        <v>2011941.1270000003</v>
      </c>
    </row>
    <row r="32" spans="1:15" ht="15">
      <c r="A32" s="20">
        <v>2013</v>
      </c>
      <c r="B32" s="140" t="s">
        <v>80</v>
      </c>
      <c r="C32" s="22">
        <v>1316453.398</v>
      </c>
      <c r="D32" s="22">
        <v>1445135.137</v>
      </c>
      <c r="E32" s="22">
        <v>1459806.743</v>
      </c>
      <c r="F32" s="23">
        <v>1432647.877</v>
      </c>
      <c r="G32" s="23"/>
      <c r="H32" s="23"/>
      <c r="I32" s="23"/>
      <c r="J32" s="23"/>
      <c r="K32" s="23"/>
      <c r="L32" s="23"/>
      <c r="M32" s="23"/>
      <c r="N32" s="23"/>
      <c r="O32" s="141">
        <f t="shared" si="1"/>
        <v>5654043.155</v>
      </c>
    </row>
    <row r="33" spans="1:15" ht="15">
      <c r="A33" s="45">
        <v>2012</v>
      </c>
      <c r="B33" s="140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1">
        <f t="shared" si="1"/>
        <v>17542394.407</v>
      </c>
    </row>
    <row r="34" spans="1:15" ht="15">
      <c r="A34" s="20">
        <v>2013</v>
      </c>
      <c r="B34" s="140" t="s">
        <v>56</v>
      </c>
      <c r="C34" s="22">
        <v>1398153.771</v>
      </c>
      <c r="D34" s="22">
        <v>1395313.82</v>
      </c>
      <c r="E34" s="22">
        <v>1519326.619</v>
      </c>
      <c r="F34" s="22">
        <v>1327329.884</v>
      </c>
      <c r="G34" s="22"/>
      <c r="H34" s="22"/>
      <c r="I34" s="22"/>
      <c r="J34" s="22"/>
      <c r="K34" s="22"/>
      <c r="L34" s="22"/>
      <c r="M34" s="22"/>
      <c r="N34" s="22"/>
      <c r="O34" s="141">
        <f t="shared" si="1"/>
        <v>5640124.0940000005</v>
      </c>
    </row>
    <row r="35" spans="1:15" ht="15">
      <c r="A35" s="45">
        <v>2012</v>
      </c>
      <c r="B35" s="140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1">
        <f t="shared" si="1"/>
        <v>16088098.563999997</v>
      </c>
    </row>
    <row r="36" spans="1:15" ht="15">
      <c r="A36" s="20">
        <v>2013</v>
      </c>
      <c r="B36" s="140" t="s">
        <v>118</v>
      </c>
      <c r="C36" s="22">
        <v>1485705.104</v>
      </c>
      <c r="D36" s="22">
        <v>1784337.95</v>
      </c>
      <c r="E36" s="22">
        <v>1865426.4</v>
      </c>
      <c r="F36" s="22">
        <v>1769820.021</v>
      </c>
      <c r="G36" s="22"/>
      <c r="H36" s="22"/>
      <c r="I36" s="22"/>
      <c r="J36" s="22"/>
      <c r="K36" s="22"/>
      <c r="L36" s="22"/>
      <c r="M36" s="22"/>
      <c r="N36" s="22"/>
      <c r="O36" s="141">
        <f t="shared" si="1"/>
        <v>6905289.475</v>
      </c>
    </row>
    <row r="37" spans="1:15" ht="15">
      <c r="A37" s="45">
        <v>2012</v>
      </c>
      <c r="B37" s="140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1">
        <f t="shared" si="1"/>
        <v>19063426.772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29280.801</v>
      </c>
      <c r="G38" s="22"/>
      <c r="H38" s="22"/>
      <c r="I38" s="22"/>
      <c r="J38" s="22"/>
      <c r="K38" s="22"/>
      <c r="L38" s="22"/>
      <c r="M38" s="22"/>
      <c r="N38" s="22"/>
      <c r="O38" s="141">
        <f t="shared" si="1"/>
        <v>333156.33199999994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811245.7660000002</v>
      </c>
    </row>
    <row r="40" spans="1:15" ht="15">
      <c r="A40" s="20">
        <v>2013</v>
      </c>
      <c r="B40" s="140" t="s">
        <v>111</v>
      </c>
      <c r="C40" s="22">
        <v>830524.884</v>
      </c>
      <c r="D40" s="22">
        <v>840071.541</v>
      </c>
      <c r="E40" s="22">
        <v>912072.071</v>
      </c>
      <c r="F40" s="22">
        <v>921224.918</v>
      </c>
      <c r="G40" s="22"/>
      <c r="H40" s="22"/>
      <c r="I40" s="22"/>
      <c r="J40" s="22"/>
      <c r="K40" s="22"/>
      <c r="L40" s="22"/>
      <c r="M40" s="22"/>
      <c r="N40" s="22"/>
      <c r="O40" s="141">
        <f t="shared" si="1"/>
        <v>3503893.414</v>
      </c>
    </row>
    <row r="41" spans="1:15" ht="15">
      <c r="A41" s="45">
        <v>2012</v>
      </c>
      <c r="B41" s="140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1">
        <f t="shared" si="1"/>
        <v>11811672.968999999</v>
      </c>
    </row>
    <row r="42" spans="1:15" ht="15">
      <c r="A42" s="20">
        <v>2013</v>
      </c>
      <c r="B42" s="140" t="s">
        <v>57</v>
      </c>
      <c r="C42" s="22">
        <v>430812.721</v>
      </c>
      <c r="D42" s="22">
        <v>436017.511</v>
      </c>
      <c r="E42" s="22">
        <v>512967.34</v>
      </c>
      <c r="F42" s="22">
        <v>505134.371</v>
      </c>
      <c r="G42" s="22"/>
      <c r="H42" s="22"/>
      <c r="I42" s="22"/>
      <c r="J42" s="22"/>
      <c r="K42" s="22"/>
      <c r="L42" s="22"/>
      <c r="M42" s="22"/>
      <c r="N42" s="22"/>
      <c r="O42" s="141">
        <f t="shared" si="1"/>
        <v>1884931.9430000002</v>
      </c>
    </row>
    <row r="43" spans="1:15" ht="15">
      <c r="A43" s="45">
        <v>2012</v>
      </c>
      <c r="B43" s="140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1">
        <f t="shared" si="1"/>
        <v>5327523.591999999</v>
      </c>
    </row>
    <row r="44" spans="1:15" ht="15">
      <c r="A44" s="20">
        <v>2013</v>
      </c>
      <c r="B44" s="140" t="s">
        <v>81</v>
      </c>
      <c r="C44" s="22">
        <v>509143.111</v>
      </c>
      <c r="D44" s="22">
        <v>536732.88</v>
      </c>
      <c r="E44" s="22">
        <v>585880.658</v>
      </c>
      <c r="F44" s="22">
        <v>550648.111</v>
      </c>
      <c r="G44" s="22"/>
      <c r="H44" s="22"/>
      <c r="I44" s="22"/>
      <c r="J44" s="22"/>
      <c r="K44" s="22"/>
      <c r="L44" s="22"/>
      <c r="M44" s="22"/>
      <c r="N44" s="22"/>
      <c r="O44" s="141">
        <f t="shared" si="1"/>
        <v>2182404.76</v>
      </c>
    </row>
    <row r="45" spans="1:15" ht="15">
      <c r="A45" s="45">
        <v>2012</v>
      </c>
      <c r="B45" s="140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1">
        <f t="shared" si="1"/>
        <v>6367209.05</v>
      </c>
    </row>
    <row r="46" spans="1:15" ht="15">
      <c r="A46" s="20">
        <v>2013</v>
      </c>
      <c r="B46" s="140" t="s">
        <v>134</v>
      </c>
      <c r="C46" s="22">
        <v>1155947.292</v>
      </c>
      <c r="D46" s="22">
        <v>1235202.631</v>
      </c>
      <c r="E46" s="22">
        <v>1460349.896</v>
      </c>
      <c r="F46" s="22">
        <v>1248550.4</v>
      </c>
      <c r="G46" s="22"/>
      <c r="H46" s="22"/>
      <c r="I46" s="22"/>
      <c r="J46" s="22"/>
      <c r="K46" s="22"/>
      <c r="L46" s="22"/>
      <c r="M46" s="22"/>
      <c r="N46" s="22"/>
      <c r="O46" s="141">
        <f t="shared" si="1"/>
        <v>5100050.2190000005</v>
      </c>
    </row>
    <row r="47" spans="1:15" ht="15">
      <c r="A47" s="45">
        <v>2012</v>
      </c>
      <c r="B47" s="140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1">
        <f t="shared" si="1"/>
        <v>15563898.467999998</v>
      </c>
    </row>
    <row r="48" spans="1:15" ht="15">
      <c r="A48" s="20">
        <v>2013</v>
      </c>
      <c r="B48" s="140" t="s">
        <v>143</v>
      </c>
      <c r="C48" s="22">
        <v>232580.974</v>
      </c>
      <c r="D48" s="22">
        <v>236043.461</v>
      </c>
      <c r="E48" s="22">
        <v>288215.399</v>
      </c>
      <c r="F48" s="22">
        <v>293092.804</v>
      </c>
      <c r="G48" s="22"/>
      <c r="H48" s="22"/>
      <c r="I48" s="22"/>
      <c r="J48" s="22"/>
      <c r="K48" s="22"/>
      <c r="L48" s="22"/>
      <c r="M48" s="22"/>
      <c r="N48" s="22"/>
      <c r="O48" s="141">
        <f t="shared" si="1"/>
        <v>1049932.638</v>
      </c>
    </row>
    <row r="49" spans="1:15" ht="15">
      <c r="A49" s="45">
        <v>2012</v>
      </c>
      <c r="B49" s="140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1">
        <f t="shared" si="1"/>
        <v>3102249.5000000005</v>
      </c>
    </row>
    <row r="50" spans="1:15" ht="15">
      <c r="A50" s="20">
        <v>2013</v>
      </c>
      <c r="B50" s="140" t="s">
        <v>142</v>
      </c>
      <c r="C50" s="22">
        <v>154389.527</v>
      </c>
      <c r="D50" s="22">
        <v>203265.4</v>
      </c>
      <c r="E50" s="22">
        <v>191572.702</v>
      </c>
      <c r="F50" s="22">
        <v>167464.686</v>
      </c>
      <c r="G50" s="22"/>
      <c r="H50" s="22"/>
      <c r="I50" s="22"/>
      <c r="J50" s="22"/>
      <c r="K50" s="22"/>
      <c r="L50" s="22"/>
      <c r="M50" s="22"/>
      <c r="N50" s="22"/>
      <c r="O50" s="141">
        <f t="shared" si="1"/>
        <v>716692.315</v>
      </c>
    </row>
    <row r="51" spans="1:15" ht="15">
      <c r="A51" s="45">
        <v>2012</v>
      </c>
      <c r="B51" s="140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1">
        <f t="shared" si="1"/>
        <v>2083084.2319999998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90872.842</v>
      </c>
      <c r="E52" s="22">
        <v>108004.09</v>
      </c>
      <c r="F52" s="22">
        <v>114166.762</v>
      </c>
      <c r="G52" s="22"/>
      <c r="H52" s="22"/>
      <c r="I52" s="22"/>
      <c r="J52" s="22"/>
      <c r="K52" s="22"/>
      <c r="L52" s="22"/>
      <c r="M52" s="22"/>
      <c r="N52" s="22"/>
      <c r="O52" s="141">
        <f t="shared" si="1"/>
        <v>385601.72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1">
        <f t="shared" si="1"/>
        <v>1262370.587</v>
      </c>
    </row>
    <row r="54" spans="1:15" ht="15">
      <c r="A54" s="20">
        <v>2013</v>
      </c>
      <c r="B54" s="140" t="s">
        <v>149</v>
      </c>
      <c r="C54" s="22">
        <v>275753.279</v>
      </c>
      <c r="D54" s="22">
        <v>302138.028</v>
      </c>
      <c r="E54" s="22">
        <v>349746.657</v>
      </c>
      <c r="F54" s="22">
        <v>362594.302</v>
      </c>
      <c r="G54" s="22"/>
      <c r="H54" s="22"/>
      <c r="I54" s="22"/>
      <c r="J54" s="22"/>
      <c r="K54" s="22"/>
      <c r="L54" s="22"/>
      <c r="M54" s="22"/>
      <c r="N54" s="22"/>
      <c r="O54" s="141">
        <f t="shared" si="1"/>
        <v>1290232.266</v>
      </c>
    </row>
    <row r="55" spans="1:15" ht="15">
      <c r="A55" s="45">
        <v>2012</v>
      </c>
      <c r="B55" s="140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1">
        <f t="shared" si="1"/>
        <v>3797942.3890000004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12151.351</v>
      </c>
      <c r="F56" s="22">
        <v>10193.889</v>
      </c>
      <c r="G56" s="22"/>
      <c r="H56" s="22"/>
      <c r="I56" s="22"/>
      <c r="J56" s="22"/>
      <c r="K56" s="22"/>
      <c r="L56" s="22"/>
      <c r="M56" s="22"/>
      <c r="N56" s="22"/>
      <c r="O56" s="141">
        <f t="shared" si="1"/>
        <v>38164.35400000001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1">
        <f t="shared" si="1"/>
        <v>82451.01800000001</v>
      </c>
    </row>
    <row r="58" spans="1:15" ht="15">
      <c r="A58" s="20">
        <v>2013</v>
      </c>
      <c r="B58" s="138" t="s">
        <v>17</v>
      </c>
      <c r="C58" s="21">
        <v>395401.718</v>
      </c>
      <c r="D58" s="21">
        <v>402070.836</v>
      </c>
      <c r="E58" s="21">
        <v>370122.746</v>
      </c>
      <c r="F58" s="21">
        <v>402924.167</v>
      </c>
      <c r="G58" s="21"/>
      <c r="H58" s="21"/>
      <c r="I58" s="21"/>
      <c r="J58" s="21"/>
      <c r="K58" s="21"/>
      <c r="L58" s="21"/>
      <c r="M58" s="21"/>
      <c r="N58" s="21"/>
      <c r="O58" s="141">
        <f t="shared" si="1"/>
        <v>1570519.4670000002</v>
      </c>
    </row>
    <row r="59" spans="1:15" ht="15">
      <c r="A59" s="45">
        <v>2012</v>
      </c>
      <c r="B59" s="138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1">
        <f t="shared" si="1"/>
        <v>4181526.4130000006</v>
      </c>
    </row>
    <row r="60" spans="1:15" ht="15">
      <c r="A60" s="20">
        <v>2013</v>
      </c>
      <c r="B60" s="140" t="s">
        <v>59</v>
      </c>
      <c r="C60" s="22">
        <v>395401.718</v>
      </c>
      <c r="D60" s="22">
        <v>402070.836</v>
      </c>
      <c r="E60" s="22">
        <v>370122.746</v>
      </c>
      <c r="F60" s="22">
        <v>402924.167</v>
      </c>
      <c r="G60" s="22"/>
      <c r="H60" s="22"/>
      <c r="I60" s="22"/>
      <c r="J60" s="22"/>
      <c r="K60" s="22"/>
      <c r="L60" s="22"/>
      <c r="M60" s="22"/>
      <c r="N60" s="22"/>
      <c r="O60" s="141">
        <f t="shared" si="1"/>
        <v>1570519.4670000002</v>
      </c>
    </row>
    <row r="61" spans="1:15" ht="15.75" thickBot="1">
      <c r="A61" s="45">
        <v>2012</v>
      </c>
      <c r="B61" s="140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1">
        <f t="shared" si="1"/>
        <v>4181526.4130000006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11493761.307999998</v>
      </c>
      <c r="D73" s="100">
        <v>12403788.860999994</v>
      </c>
      <c r="E73" s="145">
        <v>13175407.302000003</v>
      </c>
      <c r="F73" s="145">
        <v>11870070.30735</v>
      </c>
      <c r="G73" s="145"/>
      <c r="H73" s="145"/>
      <c r="I73" s="145"/>
      <c r="J73" s="145"/>
      <c r="K73" s="145"/>
      <c r="L73" s="145"/>
      <c r="M73" s="145"/>
      <c r="N73" s="145"/>
      <c r="O73" s="146">
        <f>SUM(C73:N73)</f>
        <v>48943027.778349996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2">
      <selection activeCell="A51" sqref="A51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167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3" t="s">
        <v>109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9.5" thickBot="1" thickTop="1">
      <c r="A6" s="39"/>
      <c r="B6" s="169" t="s">
        <v>23</v>
      </c>
      <c r="C6" s="170"/>
      <c r="D6" s="170"/>
      <c r="E6" s="172"/>
      <c r="F6" s="169" t="s">
        <v>166</v>
      </c>
      <c r="G6" s="170"/>
      <c r="H6" s="170"/>
      <c r="I6" s="172"/>
      <c r="J6" s="169" t="s">
        <v>159</v>
      </c>
      <c r="K6" s="170"/>
      <c r="L6" s="170"/>
      <c r="M6" s="171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D)'!B8*1.7798</f>
        <v>2654028.897628284</v>
      </c>
      <c r="C8" s="51">
        <f>'SEKTÖR (U S D)'!C8*1.7965</f>
        <v>3045655.50889386</v>
      </c>
      <c r="D8" s="93">
        <f aca="true" t="shared" si="0" ref="D8:D43">(C8-B8)/B8*100</f>
        <v>14.75592867943317</v>
      </c>
      <c r="E8" s="93">
        <f aca="true" t="shared" si="1" ref="E8:E43">C8/C$46*100</f>
        <v>14.282369557577479</v>
      </c>
      <c r="F8" s="51">
        <f>'SEKTÖR (U S D)'!F8*1.7879</f>
        <v>11063123.664639411</v>
      </c>
      <c r="G8" s="51">
        <f>'SEKTÖR (U S D)'!G8*1.7843</f>
        <v>12024420.200790249</v>
      </c>
      <c r="H8" s="93">
        <f aca="true" t="shared" si="2" ref="H8:H43">(G8-F8)/F8*100</f>
        <v>8.689196336323965</v>
      </c>
      <c r="I8" s="93">
        <f aca="true" t="shared" si="3" ref="I8:I43">G8/G$46*100</f>
        <v>13.769096266371983</v>
      </c>
      <c r="J8" s="51">
        <f>'SEKTÖR (U S D)'!J8*1.7481</f>
        <v>32373767.532975294</v>
      </c>
      <c r="K8" s="51">
        <f>'SEKTÖR (U S D)'!K8*1.7912</f>
        <v>35300958.3136488</v>
      </c>
      <c r="L8" s="93">
        <f aca="true" t="shared" si="4" ref="L8:L46">(K8-J8)/J8*100</f>
        <v>9.041860134727674</v>
      </c>
      <c r="M8" s="93">
        <f aca="true" t="shared" si="5" ref="M8:M46">K8/K$46*100</f>
        <v>12.840264845051626</v>
      </c>
    </row>
    <row r="9" spans="1:13" s="56" customFormat="1" ht="15.75">
      <c r="A9" s="53" t="s">
        <v>73</v>
      </c>
      <c r="B9" s="54">
        <f>'SEKTÖR (U S D)'!B9*1.7798</f>
        <v>1904918.7241474278</v>
      </c>
      <c r="C9" s="54">
        <f>'SEKTÖR (U S D)'!C9*1.7965</f>
        <v>2116069.95351872</v>
      </c>
      <c r="D9" s="55">
        <f t="shared" si="0"/>
        <v>11.084526950922573</v>
      </c>
      <c r="E9" s="55">
        <f t="shared" si="1"/>
        <v>9.923148891128712</v>
      </c>
      <c r="F9" s="54">
        <f>'SEKTÖR (U S D)'!F9*1.7879</f>
        <v>7994857.613997806</v>
      </c>
      <c r="G9" s="54">
        <f>'SEKTÖR (U S D)'!G9*1.7843</f>
        <v>8512403.110444535</v>
      </c>
      <c r="H9" s="55">
        <f t="shared" si="2"/>
        <v>6.473479847103013</v>
      </c>
      <c r="I9" s="55">
        <f t="shared" si="3"/>
        <v>9.747505154400056</v>
      </c>
      <c r="J9" s="54">
        <f>'SEKTÖR (U S D)'!J9*1.7481</f>
        <v>23538688.0543755</v>
      </c>
      <c r="K9" s="54">
        <f>'SEKTÖR (U S D)'!K9*1.7912</f>
        <v>24945359.9725032</v>
      </c>
      <c r="L9" s="55">
        <f t="shared" si="4"/>
        <v>5.975999660126432</v>
      </c>
      <c r="M9" s="55">
        <f t="shared" si="5"/>
        <v>9.07355052109868</v>
      </c>
    </row>
    <row r="10" spans="1:13" ht="14.25">
      <c r="A10" s="42" t="s">
        <v>3</v>
      </c>
      <c r="B10" s="8">
        <f>'SEKTÖR (U S D)'!B10*1.7798</f>
        <v>852887.0420060541</v>
      </c>
      <c r="C10" s="8">
        <f>'SEKTÖR (U S D)'!C10*1.7965</f>
        <v>940402.39250361</v>
      </c>
      <c r="D10" s="33">
        <f t="shared" si="0"/>
        <v>10.261071652784555</v>
      </c>
      <c r="E10" s="33">
        <f t="shared" si="1"/>
        <v>4.40994540037281</v>
      </c>
      <c r="F10" s="8">
        <f>'SEKTÖR (U S D)'!F10*1.7879</f>
        <v>3524673.4435800253</v>
      </c>
      <c r="G10" s="8">
        <f>'SEKTÖR (U S D)'!G10*1.7843</f>
        <v>3622408.975208877</v>
      </c>
      <c r="H10" s="33">
        <f t="shared" si="2"/>
        <v>2.772896076567632</v>
      </c>
      <c r="I10" s="33">
        <f t="shared" si="3"/>
        <v>4.148000241420618</v>
      </c>
      <c r="J10" s="8">
        <f>'SEKTÖR (U S D)'!J10*1.7481</f>
        <v>10210563.3192453</v>
      </c>
      <c r="K10" s="8">
        <f>'SEKTÖR (U S D)'!K10*1.7912</f>
        <v>10651131.196549598</v>
      </c>
      <c r="L10" s="33">
        <f t="shared" si="4"/>
        <v>4.314824398315986</v>
      </c>
      <c r="M10" s="33">
        <f t="shared" si="5"/>
        <v>3.87421055960994</v>
      </c>
    </row>
    <row r="11" spans="1:13" ht="14.25">
      <c r="A11" s="42" t="s">
        <v>4</v>
      </c>
      <c r="B11" s="8">
        <f>'SEKTÖR (U S D)'!B11*1.7798</f>
        <v>283293.404660288</v>
      </c>
      <c r="C11" s="8">
        <f>'SEKTÖR (U S D)'!C11*1.7965</f>
        <v>288533.0980307</v>
      </c>
      <c r="D11" s="33">
        <f t="shared" si="0"/>
        <v>1.8495641918297316</v>
      </c>
      <c r="E11" s="33">
        <f t="shared" si="1"/>
        <v>1.3530539890783169</v>
      </c>
      <c r="F11" s="8">
        <f>'SEKTÖR (U S D)'!F11*1.7879</f>
        <v>1294976.187140455</v>
      </c>
      <c r="G11" s="8">
        <f>'SEKTÖR (U S D)'!G11*1.7843</f>
        <v>1316558.687677772</v>
      </c>
      <c r="H11" s="33">
        <f t="shared" si="2"/>
        <v>1.666633004655872</v>
      </c>
      <c r="I11" s="33">
        <f t="shared" si="3"/>
        <v>1.5075839839472878</v>
      </c>
      <c r="J11" s="8">
        <f>'SEKTÖR (U S D)'!J11*1.7481</f>
        <v>3801291.5979183</v>
      </c>
      <c r="K11" s="8">
        <f>'SEKTÖR (U S D)'!K11*1.7912</f>
        <v>3937222.0070831995</v>
      </c>
      <c r="L11" s="33">
        <f t="shared" si="4"/>
        <v>3.5759006028198157</v>
      </c>
      <c r="M11" s="33">
        <f t="shared" si="5"/>
        <v>1.432113340253638</v>
      </c>
    </row>
    <row r="12" spans="1:13" ht="14.25">
      <c r="A12" s="42" t="s">
        <v>5</v>
      </c>
      <c r="B12" s="8">
        <f>'SEKTÖR (U S D)'!B12*1.7798</f>
        <v>157886.151386106</v>
      </c>
      <c r="C12" s="8">
        <f>'SEKTÖR (U S D)'!C12*1.7965</f>
        <v>182001.705360775</v>
      </c>
      <c r="D12" s="33">
        <f t="shared" si="0"/>
        <v>15.274014701704333</v>
      </c>
      <c r="E12" s="33">
        <f t="shared" si="1"/>
        <v>0.85348313638268</v>
      </c>
      <c r="F12" s="8">
        <f>'SEKTÖR (U S D)'!F12*1.7879</f>
        <v>669678.276748494</v>
      </c>
      <c r="G12" s="8">
        <f>'SEKTÖR (U S D)'!G12*1.7843</f>
        <v>688790.169236659</v>
      </c>
      <c r="H12" s="33">
        <f t="shared" si="2"/>
        <v>2.8538916598817274</v>
      </c>
      <c r="I12" s="33">
        <f t="shared" si="3"/>
        <v>0.7887297673551791</v>
      </c>
      <c r="J12" s="8">
        <f>'SEKTÖR (U S D)'!J12*1.7481</f>
        <v>2152721.1223413</v>
      </c>
      <c r="K12" s="8">
        <f>'SEKTÖR (U S D)'!K12*1.7912</f>
        <v>2281063.5896727997</v>
      </c>
      <c r="L12" s="33">
        <f t="shared" si="4"/>
        <v>5.9618715122706885</v>
      </c>
      <c r="M12" s="33">
        <f t="shared" si="5"/>
        <v>0.8297072379612542</v>
      </c>
    </row>
    <row r="13" spans="1:13" ht="14.25">
      <c r="A13" s="42" t="s">
        <v>6</v>
      </c>
      <c r="B13" s="8">
        <f>'SEKTÖR (U S D)'!B13*1.7798</f>
        <v>170182.86156121801</v>
      </c>
      <c r="C13" s="8">
        <f>'SEKTÖR (U S D)'!C13*1.7965</f>
        <v>188162.07267788</v>
      </c>
      <c r="D13" s="33">
        <f t="shared" si="0"/>
        <v>10.564642615434295</v>
      </c>
      <c r="E13" s="33">
        <f t="shared" si="1"/>
        <v>0.8823717097542858</v>
      </c>
      <c r="F13" s="8">
        <f>'SEKTÖR (U S D)'!F13*1.7879</f>
        <v>722562.23390086</v>
      </c>
      <c r="G13" s="8">
        <f>'SEKTÖR (U S D)'!G13*1.7843</f>
        <v>776987.699711251</v>
      </c>
      <c r="H13" s="33">
        <f t="shared" si="2"/>
        <v>7.5322876365357505</v>
      </c>
      <c r="I13" s="33">
        <f t="shared" si="3"/>
        <v>0.889724265824313</v>
      </c>
      <c r="J13" s="8">
        <f>'SEKTÖR (U S D)'!J13*1.7481</f>
        <v>2392250.1126369005</v>
      </c>
      <c r="K13" s="8">
        <f>'SEKTÖR (U S D)'!K13*1.7912</f>
        <v>2505730.9415439996</v>
      </c>
      <c r="L13" s="33">
        <f t="shared" si="4"/>
        <v>4.743685800562584</v>
      </c>
      <c r="M13" s="33">
        <f t="shared" si="5"/>
        <v>0.9114270676166217</v>
      </c>
    </row>
    <row r="14" spans="1:13" ht="14.25">
      <c r="A14" s="42" t="s">
        <v>7</v>
      </c>
      <c r="B14" s="8">
        <f>'SEKTÖR (U S D)'!B14*1.7798</f>
        <v>236196.44011070798</v>
      </c>
      <c r="C14" s="8">
        <f>'SEKTÖR (U S D)'!C14*1.7965</f>
        <v>240890.18687692497</v>
      </c>
      <c r="D14" s="33">
        <f t="shared" si="0"/>
        <v>1.9872216380640544</v>
      </c>
      <c r="E14" s="33">
        <f t="shared" si="1"/>
        <v>1.1296361856169608</v>
      </c>
      <c r="F14" s="8">
        <f>'SEKTÖR (U S D)'!F14*1.7879</f>
        <v>950293.646992986</v>
      </c>
      <c r="G14" s="8">
        <f>'SEKTÖR (U S D)'!G14*1.7843</f>
        <v>1040306.4050667749</v>
      </c>
      <c r="H14" s="33">
        <f t="shared" si="2"/>
        <v>9.472099319890889</v>
      </c>
      <c r="I14" s="33">
        <f t="shared" si="3"/>
        <v>1.1912490414254158</v>
      </c>
      <c r="J14" s="8">
        <f>'SEKTÖR (U S D)'!J14*1.7481</f>
        <v>3130787.9058377994</v>
      </c>
      <c r="K14" s="8">
        <f>'SEKTÖR (U S D)'!K14*1.7912</f>
        <v>3326012.0741759995</v>
      </c>
      <c r="L14" s="33">
        <f t="shared" si="4"/>
        <v>6.235624200993521</v>
      </c>
      <c r="M14" s="33">
        <f t="shared" si="5"/>
        <v>1.2097936699284195</v>
      </c>
    </row>
    <row r="15" spans="1:13" ht="14.25">
      <c r="A15" s="42" t="s">
        <v>8</v>
      </c>
      <c r="B15" s="8">
        <f>'SEKTÖR (U S D)'!B15*1.7798</f>
        <v>28305.737975812</v>
      </c>
      <c r="C15" s="8">
        <f>'SEKTÖR (U S D)'!C15*1.7965</f>
        <v>69112.87809066499</v>
      </c>
      <c r="D15" s="33">
        <f t="shared" si="0"/>
        <v>144.16561104933484</v>
      </c>
      <c r="E15" s="33">
        <f t="shared" si="1"/>
        <v>0.32409957829970626</v>
      </c>
      <c r="F15" s="8">
        <f>'SEKTÖR (U S D)'!F15*1.7879</f>
        <v>116964.500618859</v>
      </c>
      <c r="G15" s="8">
        <f>'SEKTÖR (U S D)'!G15*1.7843</f>
        <v>353560.401853092</v>
      </c>
      <c r="H15" s="33">
        <f t="shared" si="2"/>
        <v>202.28009351760954</v>
      </c>
      <c r="I15" s="33">
        <f t="shared" si="3"/>
        <v>0.4048600371411211</v>
      </c>
      <c r="J15" s="8">
        <f>'SEKTÖR (U S D)'!J15*1.7481</f>
        <v>322199.04293309996</v>
      </c>
      <c r="K15" s="8">
        <f>'SEKTÖR (U S D)'!K15*1.7912</f>
        <v>598767.9084231999</v>
      </c>
      <c r="L15" s="33">
        <f t="shared" si="4"/>
        <v>85.83789168719707</v>
      </c>
      <c r="M15" s="33">
        <f t="shared" si="5"/>
        <v>0.2177940456052401</v>
      </c>
    </row>
    <row r="16" spans="1:13" ht="14.25">
      <c r="A16" s="42" t="s">
        <v>137</v>
      </c>
      <c r="B16" s="8">
        <f>'SEKTÖR (U S D)'!B16*1.7798</f>
        <v>157469.25037557998</v>
      </c>
      <c r="C16" s="8">
        <f>'SEKTÖR (U S D)'!C16*1.7965</f>
        <v>188140.87388805498</v>
      </c>
      <c r="D16" s="33">
        <f t="shared" si="0"/>
        <v>19.477849446364985</v>
      </c>
      <c r="E16" s="33">
        <f t="shared" si="1"/>
        <v>0.8822722996438612</v>
      </c>
      <c r="F16" s="8">
        <f>'SEKTÖR (U S D)'!F16*1.7879</f>
        <v>657755.8703130439</v>
      </c>
      <c r="G16" s="8">
        <f>'SEKTÖR (U S D)'!G16*1.7843</f>
        <v>653225.78778485</v>
      </c>
      <c r="H16" s="33">
        <f t="shared" si="2"/>
        <v>-0.6887179168827421</v>
      </c>
      <c r="I16" s="33">
        <f t="shared" si="3"/>
        <v>0.7480051932229684</v>
      </c>
      <c r="J16" s="8">
        <f>'SEKTÖR (U S D)'!J16*1.7481</f>
        <v>1397848.2384081</v>
      </c>
      <c r="K16" s="8">
        <f>'SEKTÖR (U S D)'!K16*1.7912</f>
        <v>1511619.464324</v>
      </c>
      <c r="L16" s="33">
        <f t="shared" si="4"/>
        <v>8.139025595901964</v>
      </c>
      <c r="M16" s="33">
        <f t="shared" si="5"/>
        <v>0.5498319364137683</v>
      </c>
    </row>
    <row r="17" spans="1:13" ht="14.25">
      <c r="A17" s="69" t="s">
        <v>139</v>
      </c>
      <c r="B17" s="8">
        <f>'SEKTÖR (U S D)'!B17*1.7798</f>
        <v>18697.836071662</v>
      </c>
      <c r="C17" s="8">
        <f>'SEKTÖR (U S D)'!C17*1.7965</f>
        <v>18826.74609011</v>
      </c>
      <c r="D17" s="33">
        <f t="shared" si="0"/>
        <v>0.6894381678924363</v>
      </c>
      <c r="E17" s="33">
        <f t="shared" si="1"/>
        <v>0.08828659198009076</v>
      </c>
      <c r="F17" s="8">
        <f>'SEKTÖR (U S D)'!F17*1.7879</f>
        <v>57953.454703082</v>
      </c>
      <c r="G17" s="8">
        <f>'SEKTÖR (U S D)'!G17*1.7843</f>
        <v>60564.98390525801</v>
      </c>
      <c r="H17" s="33">
        <f t="shared" si="2"/>
        <v>4.506252846453898</v>
      </c>
      <c r="I17" s="33">
        <f t="shared" si="3"/>
        <v>0.06935262406315121</v>
      </c>
      <c r="J17" s="8">
        <f>'SEKTÖR (U S D)'!J17*1.7481</f>
        <v>131026.71155849998</v>
      </c>
      <c r="K17" s="8">
        <f>'SEKTÖR (U S D)'!K17*1.7912</f>
        <v>133812.7943128</v>
      </c>
      <c r="L17" s="33">
        <f t="shared" si="4"/>
        <v>2.126347155599713</v>
      </c>
      <c r="M17" s="33">
        <f t="shared" si="5"/>
        <v>0.04867266501284886</v>
      </c>
    </row>
    <row r="18" spans="1:13" s="56" customFormat="1" ht="15.75">
      <c r="A18" s="41" t="s">
        <v>74</v>
      </c>
      <c r="B18" s="7">
        <f>'SEKTÖR (U S D)'!B18*1.7798</f>
        <v>203383.740206218</v>
      </c>
      <c r="C18" s="7">
        <f>'SEKTÖR (U S D)'!C18*1.7965</f>
        <v>278422.20815273</v>
      </c>
      <c r="D18" s="32">
        <f t="shared" si="0"/>
        <v>36.89501819094675</v>
      </c>
      <c r="E18" s="32">
        <f t="shared" si="1"/>
        <v>1.3056397410218834</v>
      </c>
      <c r="F18" s="7">
        <f>'SEKTÖR (U S D)'!F18*1.7879</f>
        <v>927815.125096368</v>
      </c>
      <c r="G18" s="7">
        <f>'SEKTÖR (U S D)'!G18*1.7843</f>
        <v>1108981.1288063899</v>
      </c>
      <c r="H18" s="32">
        <f t="shared" si="2"/>
        <v>19.526088636591794</v>
      </c>
      <c r="I18" s="32">
        <f t="shared" si="3"/>
        <v>1.2698880831793888</v>
      </c>
      <c r="J18" s="7">
        <f>'SEKTÖR (U S D)'!J18*1.7481</f>
        <v>2663731.4988042004</v>
      </c>
      <c r="K18" s="7">
        <f>'SEKTÖR (U S D)'!K18*1.7912</f>
        <v>3163720.7528335997</v>
      </c>
      <c r="L18" s="32">
        <f t="shared" si="4"/>
        <v>18.77025722201558</v>
      </c>
      <c r="M18" s="32">
        <f t="shared" si="5"/>
        <v>1.150762310791518</v>
      </c>
    </row>
    <row r="19" spans="1:13" ht="14.25">
      <c r="A19" s="42" t="s">
        <v>108</v>
      </c>
      <c r="B19" s="8">
        <f>'SEKTÖR (U S D)'!B19*1.7798</f>
        <v>203383.740206218</v>
      </c>
      <c r="C19" s="8">
        <f>'SEKTÖR (U S D)'!C19*1.7965</f>
        <v>278422.20815273</v>
      </c>
      <c r="D19" s="33">
        <f t="shared" si="0"/>
        <v>36.89501819094675</v>
      </c>
      <c r="E19" s="33">
        <f t="shared" si="1"/>
        <v>1.3056397410218834</v>
      </c>
      <c r="F19" s="8">
        <f>'SEKTÖR (U S D)'!F19*1.7879</f>
        <v>927815.125096368</v>
      </c>
      <c r="G19" s="8">
        <f>'SEKTÖR (U S D)'!G19*1.7843</f>
        <v>1108981.1288063899</v>
      </c>
      <c r="H19" s="33">
        <f t="shared" si="2"/>
        <v>19.526088636591794</v>
      </c>
      <c r="I19" s="33">
        <f t="shared" si="3"/>
        <v>1.2698880831793888</v>
      </c>
      <c r="J19" s="8">
        <f>'SEKTÖR (U S D)'!J19*1.7481</f>
        <v>2663731.4988042004</v>
      </c>
      <c r="K19" s="8">
        <f>'SEKTÖR (U S D)'!K19*1.7912</f>
        <v>3163720.7528335997</v>
      </c>
      <c r="L19" s="33">
        <f t="shared" si="4"/>
        <v>18.77025722201558</v>
      </c>
      <c r="M19" s="33">
        <f t="shared" si="5"/>
        <v>1.150762310791518</v>
      </c>
    </row>
    <row r="20" spans="1:13" s="56" customFormat="1" ht="15.75">
      <c r="A20" s="41" t="s">
        <v>75</v>
      </c>
      <c r="B20" s="7">
        <f>'SEKTÖR (U S D)'!B20*1.7798</f>
        <v>545726.433274638</v>
      </c>
      <c r="C20" s="7">
        <f>'SEKTÖR (U S D)'!C20*1.7965</f>
        <v>651163.3472224099</v>
      </c>
      <c r="D20" s="32">
        <f t="shared" si="0"/>
        <v>19.320470389366413</v>
      </c>
      <c r="E20" s="32">
        <f t="shared" si="1"/>
        <v>3.053580925426884</v>
      </c>
      <c r="F20" s="7">
        <f>'SEKTÖR (U S D)'!F20*1.7879</f>
        <v>2140450.925545238</v>
      </c>
      <c r="G20" s="7">
        <f>'SEKTÖR (U S D)'!G20*1.7843</f>
        <v>2403035.961539325</v>
      </c>
      <c r="H20" s="32">
        <f t="shared" si="2"/>
        <v>12.267743813243394</v>
      </c>
      <c r="I20" s="32">
        <f t="shared" si="3"/>
        <v>2.7517030287925395</v>
      </c>
      <c r="J20" s="7">
        <f>'SEKTÖR (U S D)'!J20*1.7481</f>
        <v>6171347.979795598</v>
      </c>
      <c r="K20" s="7">
        <f>'SEKTÖR (U S D)'!K20*1.7912</f>
        <v>7191877.588311999</v>
      </c>
      <c r="L20" s="32">
        <f t="shared" si="4"/>
        <v>16.53657534557307</v>
      </c>
      <c r="M20" s="32">
        <f t="shared" si="5"/>
        <v>2.6159520131614284</v>
      </c>
    </row>
    <row r="21" spans="1:13" ht="15" thickBot="1">
      <c r="A21" s="42" t="s">
        <v>9</v>
      </c>
      <c r="B21" s="8">
        <f>'SEKTÖR (U S D)'!B21*1.7798</f>
        <v>545726.433274638</v>
      </c>
      <c r="C21" s="8">
        <f>'SEKTÖR (U S D)'!C21*1.7965</f>
        <v>651163.3472224099</v>
      </c>
      <c r="D21" s="33">
        <f t="shared" si="0"/>
        <v>19.320470389366413</v>
      </c>
      <c r="E21" s="33">
        <f t="shared" si="1"/>
        <v>3.053580925426884</v>
      </c>
      <c r="F21" s="8">
        <f>'SEKTÖR (U S D)'!F21*1.7879</f>
        <v>2140450.925545238</v>
      </c>
      <c r="G21" s="8">
        <f>'SEKTÖR (U S D)'!G21*1.7843</f>
        <v>2403035.961539325</v>
      </c>
      <c r="H21" s="33">
        <f t="shared" si="2"/>
        <v>12.267743813243394</v>
      </c>
      <c r="I21" s="33">
        <f t="shared" si="3"/>
        <v>2.7517030287925395</v>
      </c>
      <c r="J21" s="8">
        <f>'SEKTÖR (U S D)'!J21*1.7481</f>
        <v>6171347.979795598</v>
      </c>
      <c r="K21" s="8">
        <f>'SEKTÖR (U S D)'!K21*1.7912</f>
        <v>7191877.588311999</v>
      </c>
      <c r="L21" s="33">
        <f t="shared" si="4"/>
        <v>16.53657534557307</v>
      </c>
      <c r="M21" s="33">
        <f t="shared" si="5"/>
        <v>2.6159520131614284</v>
      </c>
    </row>
    <row r="22" spans="1:13" ht="18" thickBot="1" thickTop="1">
      <c r="A22" s="44" t="s">
        <v>10</v>
      </c>
      <c r="B22" s="51">
        <f>'SEKTÖR (U S D)'!B22*1.7798</f>
        <v>16913665.123740133</v>
      </c>
      <c r="C22" s="51">
        <f>'SEKTÖR (U S D)'!C22*1.7965</f>
        <v>17555072.53215509</v>
      </c>
      <c r="D22" s="52">
        <f t="shared" si="0"/>
        <v>3.7922437491958645</v>
      </c>
      <c r="E22" s="52">
        <f t="shared" si="1"/>
        <v>82.32317567832135</v>
      </c>
      <c r="F22" s="51">
        <f>'SEKTÖR (U S D)'!F22*1.7879</f>
        <v>67934587.3115929</v>
      </c>
      <c r="G22" s="51">
        <f>'SEKTÖR (U S D)'!G22*1.7843</f>
        <v>69034624.66531074</v>
      </c>
      <c r="H22" s="52">
        <f t="shared" si="2"/>
        <v>1.619259639677114</v>
      </c>
      <c r="I22" s="52">
        <f t="shared" si="3"/>
        <v>79.05116228947581</v>
      </c>
      <c r="J22" s="51">
        <f>'SEKTÖR (U S D)'!J22*1.7481</f>
        <v>197553065.15015882</v>
      </c>
      <c r="K22" s="51">
        <f>'SEKTÖR (U S D)'!K22*1.7912</f>
        <v>206087456.90661278</v>
      </c>
      <c r="L22" s="52">
        <f t="shared" si="4"/>
        <v>4.320050286219059</v>
      </c>
      <c r="M22" s="52">
        <f t="shared" si="5"/>
        <v>74.96163431067355</v>
      </c>
    </row>
    <row r="23" spans="1:13" s="56" customFormat="1" ht="15.75">
      <c r="A23" s="41" t="s">
        <v>76</v>
      </c>
      <c r="B23" s="7">
        <f>'SEKTÖR (U S D)'!B23*1.7798</f>
        <v>1666365.651639832</v>
      </c>
      <c r="C23" s="7">
        <f>'SEKTÖR (U S D)'!C23*1.7965</f>
        <v>1867767.165761035</v>
      </c>
      <c r="D23" s="32">
        <f t="shared" si="0"/>
        <v>12.086273737280194</v>
      </c>
      <c r="E23" s="32">
        <f t="shared" si="1"/>
        <v>8.75875187821113</v>
      </c>
      <c r="F23" s="7">
        <f>'SEKTÖR (U S D)'!F23*1.7879</f>
        <v>6561591.289265764</v>
      </c>
      <c r="G23" s="7">
        <f>'SEKTÖR (U S D)'!G23*1.7843</f>
        <v>7147041.541570938</v>
      </c>
      <c r="H23" s="32">
        <f t="shared" si="2"/>
        <v>8.922382185902432</v>
      </c>
      <c r="I23" s="32">
        <f t="shared" si="3"/>
        <v>8.184037264364934</v>
      </c>
      <c r="J23" s="7">
        <f>'SEKTÖR (U S D)'!J23*1.7481</f>
        <v>19442370.4760262</v>
      </c>
      <c r="K23" s="7">
        <f>'SEKTÖR (U S D)'!K23*1.7912</f>
        <v>21139598.242432803</v>
      </c>
      <c r="L23" s="32">
        <f t="shared" si="4"/>
        <v>8.729531044063807</v>
      </c>
      <c r="M23" s="32">
        <f t="shared" si="5"/>
        <v>7.689254148261352</v>
      </c>
    </row>
    <row r="24" spans="1:13" ht="14.25">
      <c r="A24" s="42" t="s">
        <v>11</v>
      </c>
      <c r="B24" s="8">
        <f>'SEKTÖR (U S D)'!B24*1.7798</f>
        <v>1149485.664119496</v>
      </c>
      <c r="C24" s="8">
        <f>'SEKTÖR (U S D)'!C24*1.7965</f>
        <v>1263490.092811095</v>
      </c>
      <c r="D24" s="33">
        <f t="shared" si="0"/>
        <v>9.917864332734087</v>
      </c>
      <c r="E24" s="33">
        <f t="shared" si="1"/>
        <v>5.925040565214761</v>
      </c>
      <c r="F24" s="8">
        <f>'SEKTÖR (U S D)'!F24*1.7879</f>
        <v>4627412.418150385</v>
      </c>
      <c r="G24" s="8">
        <f>'SEKTÖR (U S D)'!G24*1.7843</f>
        <v>4945029.019843997</v>
      </c>
      <c r="H24" s="33">
        <f t="shared" si="2"/>
        <v>6.863805794525798</v>
      </c>
      <c r="I24" s="33">
        <f t="shared" si="3"/>
        <v>5.662525051291895</v>
      </c>
      <c r="J24" s="8">
        <f>'SEKTÖR (U S D)'!J24*1.7481</f>
        <v>13650625.4861385</v>
      </c>
      <c r="K24" s="8">
        <f>'SEKTÖR (U S D)'!K24*1.7912</f>
        <v>14388246.4959872</v>
      </c>
      <c r="L24" s="33">
        <f t="shared" si="4"/>
        <v>5.403569313345493</v>
      </c>
      <c r="M24" s="33">
        <f t="shared" si="5"/>
        <v>5.233537685375815</v>
      </c>
    </row>
    <row r="25" spans="1:13" ht="14.25">
      <c r="A25" s="42" t="s">
        <v>12</v>
      </c>
      <c r="B25" s="8">
        <f>'SEKTÖR (U S D)'!B25*1.7798</f>
        <v>218389.45548453002</v>
      </c>
      <c r="C25" s="8">
        <f>'SEKTÖR (U S D)'!C25*1.7965</f>
        <v>261928.94275728503</v>
      </c>
      <c r="D25" s="33">
        <f t="shared" si="0"/>
        <v>19.93662522586362</v>
      </c>
      <c r="E25" s="33">
        <f t="shared" si="1"/>
        <v>1.2282958290459347</v>
      </c>
      <c r="F25" s="8">
        <f>'SEKTÖR (U S D)'!F25*1.7879</f>
        <v>833586.673255252</v>
      </c>
      <c r="G25" s="8">
        <f>'SEKTÖR (U S D)'!G25*1.7843</f>
        <v>973567.544836572</v>
      </c>
      <c r="H25" s="33">
        <f t="shared" si="2"/>
        <v>16.79259950674099</v>
      </c>
      <c r="I25" s="33">
        <f t="shared" si="3"/>
        <v>1.1148267461402581</v>
      </c>
      <c r="J25" s="8">
        <f>'SEKTÖR (U S D)'!J25*1.7481</f>
        <v>2673365.0419107</v>
      </c>
      <c r="K25" s="8">
        <f>'SEKTÖR (U S D)'!K25*1.7912</f>
        <v>3017056.8150008</v>
      </c>
      <c r="L25" s="33">
        <f t="shared" si="4"/>
        <v>12.856148251435856</v>
      </c>
      <c r="M25" s="33">
        <f t="shared" si="5"/>
        <v>1.0974152093259124</v>
      </c>
    </row>
    <row r="26" spans="1:13" ht="14.25">
      <c r="A26" s="42" t="s">
        <v>13</v>
      </c>
      <c r="B26" s="8">
        <f>'SEKTÖR (U S D)'!B26*1.7798</f>
        <v>298490.53203580604</v>
      </c>
      <c r="C26" s="8">
        <f>'SEKTÖR (U S D)'!C26*1.7965</f>
        <v>342348.130192655</v>
      </c>
      <c r="D26" s="33">
        <f t="shared" si="0"/>
        <v>14.693128742719368</v>
      </c>
      <c r="E26" s="33">
        <f t="shared" si="1"/>
        <v>1.605415483950436</v>
      </c>
      <c r="F26" s="8">
        <f>'SEKTÖR (U S D)'!F26*1.7879</f>
        <v>1100592.197860127</v>
      </c>
      <c r="G26" s="8">
        <f>'SEKTÖR (U S D)'!G26*1.7843</f>
        <v>1228444.976890369</v>
      </c>
      <c r="H26" s="33">
        <f t="shared" si="2"/>
        <v>11.616725911634225</v>
      </c>
      <c r="I26" s="33">
        <f t="shared" si="3"/>
        <v>1.4066854669327813</v>
      </c>
      <c r="J26" s="8">
        <f>'SEKTÖR (U S D)'!J26*1.7481</f>
        <v>3118379.9497251003</v>
      </c>
      <c r="K26" s="8">
        <f>'SEKTÖR (U S D)'!K26*1.7912</f>
        <v>3734294.9314447995</v>
      </c>
      <c r="L26" s="33">
        <f t="shared" si="4"/>
        <v>19.751120506466666</v>
      </c>
      <c r="M26" s="33">
        <f t="shared" si="5"/>
        <v>1.3583012535596222</v>
      </c>
    </row>
    <row r="27" spans="1:13" s="56" customFormat="1" ht="15.75">
      <c r="A27" s="41" t="s">
        <v>77</v>
      </c>
      <c r="B27" s="7">
        <f>'SEKTÖR (U S D)'!B27*1.7798</f>
        <v>2637960.3342717243</v>
      </c>
      <c r="C27" s="7">
        <f>'SEKTÖR (U S D)'!C27*1.7965</f>
        <v>2573751.91088678</v>
      </c>
      <c r="D27" s="32">
        <f t="shared" si="0"/>
        <v>-2.4340177731546824</v>
      </c>
      <c r="E27" s="32">
        <f t="shared" si="1"/>
        <v>12.06941357401142</v>
      </c>
      <c r="F27" s="7">
        <f>'SEKTÖR (U S D)'!F27*1.7879</f>
        <v>10394786.945896912</v>
      </c>
      <c r="G27" s="7">
        <f>'SEKTÖR (U S D)'!G27*1.7843</f>
        <v>10088509.201359442</v>
      </c>
      <c r="H27" s="32">
        <f t="shared" si="2"/>
        <v>-2.9464552388768923</v>
      </c>
      <c r="I27" s="32">
        <f t="shared" si="3"/>
        <v>11.552295417002185</v>
      </c>
      <c r="J27" s="7">
        <f>'SEKTÖR (U S D)'!J27*1.7481</f>
        <v>28676212.639719598</v>
      </c>
      <c r="K27" s="7">
        <f>'SEKTÖR (U S D)'!K27*1.7912</f>
        <v>31134136.821011197</v>
      </c>
      <c r="L27" s="32">
        <f t="shared" si="4"/>
        <v>8.571299885979759</v>
      </c>
      <c r="M27" s="32">
        <f t="shared" si="5"/>
        <v>11.324637675609212</v>
      </c>
    </row>
    <row r="28" spans="1:13" ht="14.25">
      <c r="A28" s="42" t="s">
        <v>14</v>
      </c>
      <c r="B28" s="8">
        <f>'SEKTÖR (U S D)'!B28*1.7798</f>
        <v>2637960.3342717243</v>
      </c>
      <c r="C28" s="8">
        <f>'SEKTÖR (U S D)'!C28*1.7965</f>
        <v>2573751.91088678</v>
      </c>
      <c r="D28" s="33">
        <f t="shared" si="0"/>
        <v>-2.4340177731546824</v>
      </c>
      <c r="E28" s="33">
        <f t="shared" si="1"/>
        <v>12.06941357401142</v>
      </c>
      <c r="F28" s="8">
        <f>'SEKTÖR (U S D)'!F28*1.7879</f>
        <v>10394786.945896912</v>
      </c>
      <c r="G28" s="8">
        <f>'SEKTÖR (U S D)'!G28*1.7843</f>
        <v>10088509.201359442</v>
      </c>
      <c r="H28" s="33">
        <f t="shared" si="2"/>
        <v>-2.9464552388768923</v>
      </c>
      <c r="I28" s="33">
        <f t="shared" si="3"/>
        <v>11.552295417002185</v>
      </c>
      <c r="J28" s="8">
        <f>'SEKTÖR (U S D)'!J28*1.7481</f>
        <v>28676212.639719598</v>
      </c>
      <c r="K28" s="8">
        <f>'SEKTÖR (U S D)'!K28*1.7912</f>
        <v>31134136.821011197</v>
      </c>
      <c r="L28" s="33">
        <f t="shared" si="4"/>
        <v>8.571299885979759</v>
      </c>
      <c r="M28" s="33">
        <f t="shared" si="5"/>
        <v>11.324637675609212</v>
      </c>
    </row>
    <row r="29" spans="1:13" s="56" customFormat="1" ht="15.75">
      <c r="A29" s="41" t="s">
        <v>78</v>
      </c>
      <c r="B29" s="7">
        <f>'SEKTÖR (U S D)'!B29*1.7798</f>
        <v>12609339.137828575</v>
      </c>
      <c r="C29" s="7">
        <f>'SEKTÖR (U S D)'!C29*1.7965</f>
        <v>13113553.455507275</v>
      </c>
      <c r="D29" s="32">
        <f t="shared" si="0"/>
        <v>3.9987370643877287</v>
      </c>
      <c r="E29" s="32">
        <f t="shared" si="1"/>
        <v>61.4950102260988</v>
      </c>
      <c r="F29" s="7">
        <f>'SEKTÖR (U S D)'!F29*1.7879</f>
        <v>50978209.07643023</v>
      </c>
      <c r="G29" s="7">
        <f>'SEKTÖR (U S D)'!G29*1.7843</f>
        <v>51799073.92238035</v>
      </c>
      <c r="H29" s="32">
        <f t="shared" si="2"/>
        <v>1.61022692013252</v>
      </c>
      <c r="I29" s="32">
        <f t="shared" si="3"/>
        <v>59.31482960810869</v>
      </c>
      <c r="J29" s="7">
        <f>'SEKTÖR (U S D)'!J29*1.7481</f>
        <v>149434482.0291687</v>
      </c>
      <c r="K29" s="7">
        <f>'SEKTÖR (U S D)'!K29*1.7912</f>
        <v>153813721.8485424</v>
      </c>
      <c r="L29" s="32">
        <f t="shared" si="4"/>
        <v>2.9305417062434733</v>
      </c>
      <c r="M29" s="32">
        <f t="shared" si="5"/>
        <v>55.947742488757555</v>
      </c>
    </row>
    <row r="30" spans="1:13" ht="14.25">
      <c r="A30" s="42" t="s">
        <v>15</v>
      </c>
      <c r="B30" s="8">
        <f>'SEKTÖR (U S D)'!B30*1.7798</f>
        <v>2162957.197768488</v>
      </c>
      <c r="C30" s="8">
        <f>'SEKTÖR (U S D)'!C30*1.7965</f>
        <v>2384548.136731755</v>
      </c>
      <c r="D30" s="33">
        <f t="shared" si="0"/>
        <v>10.24481386834105</v>
      </c>
      <c r="E30" s="33">
        <f t="shared" si="1"/>
        <v>11.182156884514082</v>
      </c>
      <c r="F30" s="8">
        <f>'SEKTÖR (U S D)'!F30*1.7879</f>
        <v>9334711.097493535</v>
      </c>
      <c r="G30" s="8">
        <f>'SEKTÖR (U S D)'!G30*1.7843</f>
        <v>10063673.422762029</v>
      </c>
      <c r="H30" s="33">
        <f t="shared" si="2"/>
        <v>7.809157858824658</v>
      </c>
      <c r="I30" s="33">
        <f t="shared" si="3"/>
        <v>11.523856105946207</v>
      </c>
      <c r="J30" s="8">
        <f>'SEKTÖR (U S D)'!J30*1.7481</f>
        <v>27934910.747302502</v>
      </c>
      <c r="K30" s="8">
        <f>'SEKTÖR (U S D)'!K30*1.7912</f>
        <v>29563259.7229632</v>
      </c>
      <c r="L30" s="33">
        <f t="shared" si="4"/>
        <v>5.829082435203184</v>
      </c>
      <c r="M30" s="33">
        <f t="shared" si="5"/>
        <v>10.753251544990666</v>
      </c>
    </row>
    <row r="31" spans="1:13" ht="14.25">
      <c r="A31" s="42" t="s">
        <v>119</v>
      </c>
      <c r="B31" s="8">
        <f>'SEKTÖR (U S D)'!B31*1.7798</f>
        <v>2901431.523661088</v>
      </c>
      <c r="C31" s="8">
        <f>'SEKTÖR (U S D)'!C31*1.7965</f>
        <v>3179481.66822952</v>
      </c>
      <c r="D31" s="33">
        <f t="shared" si="0"/>
        <v>9.583205472917108</v>
      </c>
      <c r="E31" s="33">
        <f t="shared" si="1"/>
        <v>14.90993713983412</v>
      </c>
      <c r="F31" s="8">
        <f>'SEKTÖR (U S D)'!F31*1.7879</f>
        <v>12078057.081827039</v>
      </c>
      <c r="G31" s="8">
        <f>'SEKTÖR (U S D)'!G31*1.7843</f>
        <v>12321108.011919742</v>
      </c>
      <c r="H31" s="33">
        <f t="shared" si="2"/>
        <v>2.0123346697740345</v>
      </c>
      <c r="I31" s="33">
        <f t="shared" si="3"/>
        <v>14.108831818214451</v>
      </c>
      <c r="J31" s="8">
        <f>'SEKTÖR (U S D)'!J31*1.7481</f>
        <v>35131171.922993995</v>
      </c>
      <c r="K31" s="8">
        <f>'SEKTÖR (U S D)'!K31*1.7912</f>
        <v>34414436.023897596</v>
      </c>
      <c r="L31" s="33">
        <f t="shared" si="4"/>
        <v>-2.0401707653460965</v>
      </c>
      <c r="M31" s="33">
        <f t="shared" si="5"/>
        <v>12.517803882652034</v>
      </c>
    </row>
    <row r="32" spans="1:13" ht="14.25">
      <c r="A32" s="42" t="s">
        <v>120</v>
      </c>
      <c r="B32" s="8">
        <f>'SEKTÖR (U S D)'!B32*1.7798</f>
        <v>80634.95822723</v>
      </c>
      <c r="C32" s="8">
        <f>'SEKTÖR (U S D)'!C32*1.7965</f>
        <v>52602.9597151</v>
      </c>
      <c r="D32" s="33">
        <f t="shared" si="0"/>
        <v>-34.76407643585006</v>
      </c>
      <c r="E32" s="33">
        <f t="shared" si="1"/>
        <v>0.24667757344174446</v>
      </c>
      <c r="F32" s="8">
        <f>'SEKTÖR (U S D)'!F32*1.7879</f>
        <v>515285.135586893</v>
      </c>
      <c r="G32" s="8">
        <f>'SEKTÖR (U S D)'!G32*1.7843</f>
        <v>594450.8441511219</v>
      </c>
      <c r="H32" s="33">
        <f t="shared" si="2"/>
        <v>15.36347608282194</v>
      </c>
      <c r="I32" s="33">
        <f t="shared" si="3"/>
        <v>0.6807023342551654</v>
      </c>
      <c r="J32" s="8">
        <f>'SEKTÖR (U S D)'!J32*1.7481</f>
        <v>1859444.3641905002</v>
      </c>
      <c r="K32" s="8">
        <f>'SEKTÖR (U S D)'!K32*1.7912</f>
        <v>1533616.8207456</v>
      </c>
      <c r="L32" s="33">
        <f t="shared" si="4"/>
        <v>-17.522844443197293</v>
      </c>
      <c r="M32" s="33">
        <f t="shared" si="5"/>
        <v>0.5578331889529984</v>
      </c>
    </row>
    <row r="33" spans="1:13" ht="14.25">
      <c r="A33" s="42" t="s">
        <v>32</v>
      </c>
      <c r="B33" s="8">
        <f>'SEKTÖR (U S D)'!B33*1.7798</f>
        <v>1869843.696844992</v>
      </c>
      <c r="C33" s="8">
        <f>'SEKTÖR (U S D)'!C33*1.7965</f>
        <v>1654980.56536665</v>
      </c>
      <c r="D33" s="33">
        <f t="shared" si="0"/>
        <v>-11.490967498560599</v>
      </c>
      <c r="E33" s="33">
        <f t="shared" si="1"/>
        <v>7.760905321087891</v>
      </c>
      <c r="F33" s="8">
        <f>'SEKTÖR (U S D)'!F33*1.7879</f>
        <v>7059094.905219191</v>
      </c>
      <c r="G33" s="8">
        <f>'SEKTÖR (U S D)'!G33*1.7843</f>
        <v>6251997.019260391</v>
      </c>
      <c r="H33" s="33">
        <f t="shared" si="2"/>
        <v>-11.433447159947754</v>
      </c>
      <c r="I33" s="33">
        <f t="shared" si="3"/>
        <v>7.159126791794046</v>
      </c>
      <c r="J33" s="8">
        <f>'SEKTÖR (U S D)'!J33*1.7481</f>
        <v>20682930.4451643</v>
      </c>
      <c r="K33" s="8">
        <f>'SEKTÖR (U S D)'!K33*1.7912</f>
        <v>20356222.3014064</v>
      </c>
      <c r="L33" s="33">
        <f t="shared" si="4"/>
        <v>-1.579602777392151</v>
      </c>
      <c r="M33" s="33">
        <f t="shared" si="5"/>
        <v>7.404311329807285</v>
      </c>
    </row>
    <row r="34" spans="1:13" ht="14.25">
      <c r="A34" s="42" t="s">
        <v>31</v>
      </c>
      <c r="B34" s="8">
        <f>'SEKTÖR (U S D)'!B34*1.7798</f>
        <v>800679.1415902621</v>
      </c>
      <c r="C34" s="8">
        <f>'SEKTÖR (U S D)'!C34*1.7965</f>
        <v>907473.897088305</v>
      </c>
      <c r="D34" s="33">
        <f t="shared" si="0"/>
        <v>13.338021430898452</v>
      </c>
      <c r="E34" s="33">
        <f t="shared" si="1"/>
        <v>4.255529728894854</v>
      </c>
      <c r="F34" s="8">
        <f>'SEKTÖR (U S D)'!F34*1.7879</f>
        <v>3072111.099442106</v>
      </c>
      <c r="G34" s="8">
        <f>'SEKTÖR (U S D)'!G34*1.7843</f>
        <v>3363284.065306081</v>
      </c>
      <c r="H34" s="33">
        <f t="shared" si="2"/>
        <v>9.477943877643344</v>
      </c>
      <c r="I34" s="33">
        <f t="shared" si="3"/>
        <v>3.8512777575180617</v>
      </c>
      <c r="J34" s="8">
        <f>'SEKTÖR (U S D)'!J34*1.7481</f>
        <v>8926966.068585001</v>
      </c>
      <c r="K34" s="8">
        <f>'SEKTÖR (U S D)'!K34*1.7912</f>
        <v>9840713.618386399</v>
      </c>
      <c r="L34" s="33">
        <f t="shared" si="4"/>
        <v>10.235812960205804</v>
      </c>
      <c r="M34" s="33">
        <f t="shared" si="5"/>
        <v>3.5794316970577174</v>
      </c>
    </row>
    <row r="35" spans="1:13" ht="14.25">
      <c r="A35" s="42" t="s">
        <v>16</v>
      </c>
      <c r="B35" s="8">
        <f>'SEKTÖR (U S D)'!B35*1.7798</f>
        <v>913300.178428616</v>
      </c>
      <c r="C35" s="8">
        <f>'SEKTÖR (U S D)'!C35*1.7965</f>
        <v>989239.33209417</v>
      </c>
      <c r="D35" s="33">
        <f t="shared" si="0"/>
        <v>8.314807711546884</v>
      </c>
      <c r="E35" s="33">
        <f t="shared" si="1"/>
        <v>4.638962509253515</v>
      </c>
      <c r="F35" s="8">
        <f>'SEKTÖR (U S D)'!F35*1.7879</f>
        <v>3699117.819002379</v>
      </c>
      <c r="G35" s="8">
        <f>'SEKTÖR (U S D)'!G35*1.7843</f>
        <v>3894064.8137319176</v>
      </c>
      <c r="H35" s="33">
        <f t="shared" si="2"/>
        <v>5.2700942297132345</v>
      </c>
      <c r="I35" s="33">
        <f t="shared" si="3"/>
        <v>4.459071821545532</v>
      </c>
      <c r="J35" s="8">
        <f>'SEKTÖR (U S D)'!J35*1.7481</f>
        <v>11025296.174714101</v>
      </c>
      <c r="K35" s="8">
        <f>'SEKTÖR (U S D)'!K35*1.7912</f>
        <v>11607192.8802872</v>
      </c>
      <c r="L35" s="33">
        <f t="shared" si="4"/>
        <v>5.277832870446113</v>
      </c>
      <c r="M35" s="33">
        <f t="shared" si="5"/>
        <v>4.221965572896657</v>
      </c>
    </row>
    <row r="36" spans="1:13" ht="14.25">
      <c r="A36" s="42" t="s">
        <v>136</v>
      </c>
      <c r="B36" s="8">
        <f>'SEKTÖR (U S D)'!B36*1.7798</f>
        <v>2364608.3770703464</v>
      </c>
      <c r="C36" s="8">
        <f>'SEKTÖR (U S D)'!C36*1.7965</f>
        <v>2243020.793402385</v>
      </c>
      <c r="D36" s="33">
        <f t="shared" si="0"/>
        <v>-5.141975510490387</v>
      </c>
      <c r="E36" s="33">
        <f t="shared" si="1"/>
        <v>10.518475186426587</v>
      </c>
      <c r="F36" s="8">
        <f>'SEKTÖR (U S D)'!F36*1.7879</f>
        <v>9369307.178024877</v>
      </c>
      <c r="G36" s="8">
        <f>'SEKTÖR (U S D)'!G36*1.7843</f>
        <v>9100019.604494847</v>
      </c>
      <c r="H36" s="33">
        <f t="shared" si="2"/>
        <v>-2.874146064520402</v>
      </c>
      <c r="I36" s="33">
        <f t="shared" si="3"/>
        <v>10.420381512609412</v>
      </c>
      <c r="J36" s="8">
        <f>'SEKTÖR (U S D)'!J36*1.7481</f>
        <v>26992085.530446596</v>
      </c>
      <c r="K36" s="8">
        <f>'SEKTÖR (U S D)'!K36*1.7912</f>
        <v>27626359.4077416</v>
      </c>
      <c r="L36" s="33">
        <f t="shared" si="4"/>
        <v>2.3498513168964017</v>
      </c>
      <c r="M36" s="33">
        <f t="shared" si="5"/>
        <v>10.048729225654835</v>
      </c>
    </row>
    <row r="37" spans="1:13" ht="14.25">
      <c r="A37" s="42" t="s">
        <v>145</v>
      </c>
      <c r="B37" s="8">
        <f>'SEKTÖR (U S D)'!B37*1.7798</f>
        <v>482362.15227261605</v>
      </c>
      <c r="C37" s="8">
        <f>'SEKTÖR (U S D)'!C37*1.7965</f>
        <v>526541.2216135049</v>
      </c>
      <c r="D37" s="33">
        <f t="shared" si="0"/>
        <v>9.158900451194654</v>
      </c>
      <c r="E37" s="33">
        <f t="shared" si="1"/>
        <v>2.469174958370007</v>
      </c>
      <c r="F37" s="8">
        <f>'SEKTÖR (U S D)'!F37*1.7879</f>
        <v>1777686.991899549</v>
      </c>
      <c r="G37" s="8">
        <f>'SEKTÖR (U S D)'!G37*1.7843</f>
        <v>1873394.80651869</v>
      </c>
      <c r="H37" s="33">
        <f t="shared" si="2"/>
        <v>5.383839509163098</v>
      </c>
      <c r="I37" s="33">
        <f t="shared" si="3"/>
        <v>2.1452139067946003</v>
      </c>
      <c r="J37" s="8">
        <f>'SEKTÖR (U S D)'!J37*1.7481</f>
        <v>5508287.739469497</v>
      </c>
      <c r="K37" s="8">
        <f>'SEKTÖR (U S D)'!K37*1.7912</f>
        <v>5656123.4826496</v>
      </c>
      <c r="L37" s="33">
        <f t="shared" si="4"/>
        <v>2.683878369693532</v>
      </c>
      <c r="M37" s="33">
        <f t="shared" si="5"/>
        <v>2.0573414145943</v>
      </c>
    </row>
    <row r="38" spans="1:13" ht="14.25">
      <c r="A38" s="42" t="s">
        <v>144</v>
      </c>
      <c r="B38" s="8">
        <f>'SEKTÖR (U S D)'!B38*1.7798</f>
        <v>272543.557019866</v>
      </c>
      <c r="C38" s="8">
        <f>'SEKTÖR (U S D)'!C38*1.7965</f>
        <v>300850.30872236995</v>
      </c>
      <c r="D38" s="33">
        <f t="shared" si="0"/>
        <v>10.386138645882804</v>
      </c>
      <c r="E38" s="33">
        <f t="shared" si="1"/>
        <v>1.4108146105613637</v>
      </c>
      <c r="F38" s="8">
        <f>'SEKTÖR (U S D)'!F38*1.7879</f>
        <v>1236539.370632943</v>
      </c>
      <c r="G38" s="8">
        <f>'SEKTÖR (U S D)'!G38*1.7843</f>
        <v>1278794.0974046981</v>
      </c>
      <c r="H38" s="33">
        <f t="shared" si="2"/>
        <v>3.4171760135810607</v>
      </c>
      <c r="I38" s="33">
        <f t="shared" si="3"/>
        <v>1.4643399630093072</v>
      </c>
      <c r="J38" s="8">
        <f>'SEKTÖR (U S D)'!J38*1.7481</f>
        <v>2924896.9325718</v>
      </c>
      <c r="K38" s="8">
        <f>'SEKTÖR (U S D)'!K38*1.7912</f>
        <v>3775778.4607007997</v>
      </c>
      <c r="L38" s="33">
        <f t="shared" si="4"/>
        <v>29.090991844995973</v>
      </c>
      <c r="M38" s="33">
        <f t="shared" si="5"/>
        <v>1.3733903482414667</v>
      </c>
    </row>
    <row r="39" spans="1:13" ht="14.25">
      <c r="A39" s="42" t="s">
        <v>147</v>
      </c>
      <c r="B39" s="8">
        <f>'SEKTÖR (U S D)'!B39*1.7798</f>
        <v>180433.292480584</v>
      </c>
      <c r="C39" s="8">
        <f>'SEKTÖR (U S D)'!C39*1.7965</f>
        <v>205100.58717847</v>
      </c>
      <c r="D39" s="33">
        <f t="shared" si="0"/>
        <v>13.671143700124189</v>
      </c>
      <c r="E39" s="33">
        <f t="shared" si="1"/>
        <v>0.9618035834994798</v>
      </c>
      <c r="F39" s="8">
        <f>'SEKTÖR (U S D)'!F39*1.7879</f>
        <v>617817.93539876</v>
      </c>
      <c r="G39" s="8">
        <f>'SEKTÖR (U S D)'!G39*1.7843</f>
        <v>688029.148371495</v>
      </c>
      <c r="H39" s="33">
        <f t="shared" si="2"/>
        <v>11.364385678997536</v>
      </c>
      <c r="I39" s="33">
        <f t="shared" si="3"/>
        <v>0.7878583266222219</v>
      </c>
      <c r="J39" s="8">
        <f>'SEKTÖR (U S D)'!J39*1.7481</f>
        <v>1759952.2910618999</v>
      </c>
      <c r="K39" s="8">
        <f>'SEKTÖR (U S D)'!K39*1.7912</f>
        <v>2332850.004604</v>
      </c>
      <c r="L39" s="33">
        <f t="shared" si="4"/>
        <v>32.55188884673867</v>
      </c>
      <c r="M39" s="33">
        <f t="shared" si="5"/>
        <v>0.8485438734198233</v>
      </c>
    </row>
    <row r="40" spans="1:13" ht="14.25">
      <c r="A40" s="69" t="s">
        <v>148</v>
      </c>
      <c r="B40" s="8">
        <f>'SEKTÖR (U S D)'!B40*1.7798</f>
        <v>566265.7105479441</v>
      </c>
      <c r="C40" s="8">
        <f>'SEKTÖR (U S D)'!C40*1.7965</f>
        <v>651400.66436939</v>
      </c>
      <c r="D40" s="33">
        <f t="shared" si="0"/>
        <v>15.034453302684625</v>
      </c>
      <c r="E40" s="33">
        <f t="shared" si="1"/>
        <v>3.054693806114021</v>
      </c>
      <c r="F40" s="8">
        <f>'SEKTÖR (U S D)'!F40*1.7879</f>
        <v>2170129.583652551</v>
      </c>
      <c r="G40" s="8">
        <f>'SEKTÖR (U S D)'!G40*1.7843</f>
        <v>2302161.431920469</v>
      </c>
      <c r="H40" s="33">
        <f t="shared" si="2"/>
        <v>6.0840536557128</v>
      </c>
      <c r="I40" s="33">
        <f t="shared" si="3"/>
        <v>2.636192169561611</v>
      </c>
      <c r="J40" s="8">
        <f>'SEKTÖR (U S D)'!J40*1.7481</f>
        <v>6561627.509682599</v>
      </c>
      <c r="K40" s="8">
        <f>'SEKTÖR (U S D)'!K40*1.7912</f>
        <v>6939562.9892104</v>
      </c>
      <c r="L40" s="33">
        <f t="shared" si="4"/>
        <v>5.7597825992119125</v>
      </c>
      <c r="M40" s="33">
        <f t="shared" si="5"/>
        <v>2.524175856606355</v>
      </c>
    </row>
    <row r="41" spans="1:13" ht="15" thickBot="1">
      <c r="A41" s="42" t="s">
        <v>79</v>
      </c>
      <c r="B41" s="8">
        <f>'SEKTÖR (U S D)'!B41*1.7798</f>
        <v>14279.351916544001</v>
      </c>
      <c r="C41" s="8">
        <f>'SEKTÖR (U S D)'!C41*1.7965</f>
        <v>18313.320995655</v>
      </c>
      <c r="D41" s="33">
        <f t="shared" si="0"/>
        <v>28.250365301504054</v>
      </c>
      <c r="E41" s="33">
        <f t="shared" si="1"/>
        <v>0.08587892410113106</v>
      </c>
      <c r="F41" s="8">
        <f>'SEKTÖR (U S D)'!F41*1.7879</f>
        <v>48350.878250409</v>
      </c>
      <c r="G41" s="8">
        <f>'SEKTÖR (U S D)'!G41*1.7843</f>
        <v>68096.656538869</v>
      </c>
      <c r="H41" s="33">
        <f t="shared" si="2"/>
        <v>40.83851008082357</v>
      </c>
      <c r="I41" s="33">
        <f t="shared" si="3"/>
        <v>0.07797710023807511</v>
      </c>
      <c r="J41" s="8">
        <f>'SEKTÖR (U S D)'!J41*1.7481</f>
        <v>126912.2994897</v>
      </c>
      <c r="K41" s="8">
        <f>'SEKTÖR (U S D)'!K41*1.7912</f>
        <v>167606.13415839997</v>
      </c>
      <c r="L41" s="33">
        <f t="shared" si="4"/>
        <v>32.06453183208032</v>
      </c>
      <c r="M41" s="33">
        <f t="shared" si="5"/>
        <v>0.060964553231888235</v>
      </c>
    </row>
    <row r="42" spans="1:13" ht="18" thickBot="1" thickTop="1">
      <c r="A42" s="44" t="s">
        <v>17</v>
      </c>
      <c r="B42" s="51">
        <f>'SEKTÖR (U S D)'!B42*1.7798</f>
        <v>572722.978331108</v>
      </c>
      <c r="C42" s="51">
        <f>'SEKTÖR (U S D)'!C42*1.7965</f>
        <v>723853.266105325</v>
      </c>
      <c r="D42" s="52">
        <f t="shared" si="0"/>
        <v>26.388025885499587</v>
      </c>
      <c r="E42" s="52">
        <f t="shared" si="1"/>
        <v>3.394454764101166</v>
      </c>
      <c r="F42" s="51">
        <f>'SEKTÖR (U S D)'!F42*1.7879</f>
        <v>2067255.931665511</v>
      </c>
      <c r="G42" s="51">
        <f>'SEKTÖR (U S D)'!G42*1.7843</f>
        <v>2802277.88514653</v>
      </c>
      <c r="H42" s="52">
        <f t="shared" si="2"/>
        <v>35.55544053458533</v>
      </c>
      <c r="I42" s="52">
        <f t="shared" si="3"/>
        <v>3.2088727207963053</v>
      </c>
      <c r="J42" s="51">
        <f>'SEKTÖR (U S D)'!J42*1.7481</f>
        <v>6769114.089193201</v>
      </c>
      <c r="K42" s="51">
        <f>'SEKTÖR (U S D)'!K42*1.7912</f>
        <v>8232339.509088</v>
      </c>
      <c r="L42" s="52">
        <f t="shared" si="4"/>
        <v>21.616202661302744</v>
      </c>
      <c r="M42" s="52">
        <f t="shared" si="5"/>
        <v>2.9944065158764306</v>
      </c>
    </row>
    <row r="43" spans="1:13" ht="14.25">
      <c r="A43" s="42" t="s">
        <v>82</v>
      </c>
      <c r="B43" s="8">
        <f>'SEKTÖR (U S D)'!B43*1.7798</f>
        <v>572722.978331108</v>
      </c>
      <c r="C43" s="8">
        <f>'SEKTÖR (U S D)'!C43*1.7965</f>
        <v>723853.266105325</v>
      </c>
      <c r="D43" s="33">
        <f t="shared" si="0"/>
        <v>26.388025885499587</v>
      </c>
      <c r="E43" s="33">
        <f t="shared" si="1"/>
        <v>3.394454764101166</v>
      </c>
      <c r="F43" s="8">
        <f>'SEKTÖR (U S D)'!F43*1.7879</f>
        <v>2067255.931665511</v>
      </c>
      <c r="G43" s="8">
        <f>'SEKTÖR (U S D)'!G43*1.7843</f>
        <v>2802277.88514653</v>
      </c>
      <c r="H43" s="33">
        <f t="shared" si="2"/>
        <v>35.55544053458533</v>
      </c>
      <c r="I43" s="33">
        <f t="shared" si="3"/>
        <v>3.2088727207963053</v>
      </c>
      <c r="J43" s="8">
        <f>'SEKTÖR (U S D)'!J43*1.7481</f>
        <v>6769114.089193201</v>
      </c>
      <c r="K43" s="8">
        <f>'SEKTÖR (U S D)'!K43*1.7912</f>
        <v>8232339.509088</v>
      </c>
      <c r="L43" s="33">
        <f t="shared" si="4"/>
        <v>21.616202661302744</v>
      </c>
      <c r="M43" s="33">
        <f t="shared" si="5"/>
        <v>2.9944065158764306</v>
      </c>
    </row>
    <row r="44" spans="1:13" ht="18">
      <c r="A44" s="125" t="s">
        <v>176</v>
      </c>
      <c r="B44" s="123">
        <f>'SEKTÖR (U S D)'!B44*1.7798</f>
        <v>20140416.99969952</v>
      </c>
      <c r="C44" s="123">
        <f>'SEKTÖR (U S D)'!C44*1.7965</f>
        <v>21324581.307154275</v>
      </c>
      <c r="D44" s="92">
        <f>(C44-B44)/B44*100</f>
        <v>5.879542153831375</v>
      </c>
      <c r="E44" s="124">
        <f>C44/C$46*100</f>
        <v>100</v>
      </c>
      <c r="F44" s="123">
        <f>'SEKTÖR (U S D)'!F44*1.7879</f>
        <v>81064966.90789783</v>
      </c>
      <c r="G44" s="123">
        <f>'SEKTÖR (U S D)'!G44*1.7843</f>
        <v>83861322.75124751</v>
      </c>
      <c r="H44" s="92">
        <f>(G44-F44)/F44*100</f>
        <v>3.4495244370194675</v>
      </c>
      <c r="I44" s="163">
        <f>G44/G$44*100</f>
        <v>100</v>
      </c>
      <c r="J44" s="8">
        <f>'SEKTÖR (U S D)'!J44*1.7481</f>
        <v>236695946.76533487</v>
      </c>
      <c r="K44" s="8">
        <f>'SEKTÖR (U S D)'!K44*1.7912</f>
        <v>249620754.73472318</v>
      </c>
      <c r="L44" s="33">
        <f>(K44-J44)/J44*100</f>
        <v>5.4605108984828625</v>
      </c>
      <c r="M44" s="33">
        <f>K44/K$46*100</f>
        <v>90.79630567355618</v>
      </c>
    </row>
    <row r="45" spans="1:13" ht="14.25">
      <c r="A45" s="90" t="s">
        <v>122</v>
      </c>
      <c r="B45" s="123">
        <f>'SEKTÖR (U S D)'!B45*1.7798</f>
        <v>0</v>
      </c>
      <c r="C45" s="123">
        <f>'SEKTÖR (U S D)'!C45*1.7965</f>
        <v>0</v>
      </c>
      <c r="D45" s="92"/>
      <c r="E45" s="124"/>
      <c r="F45" s="123">
        <f>'SEKTÖR (U S D)'!F45*1.7879</f>
        <v>2289013.6333378735</v>
      </c>
      <c r="G45" s="123">
        <f>'SEKTÖR (U S D)'!G45*1.7843</f>
        <v>3467721.7130378843</v>
      </c>
      <c r="H45" s="92">
        <f>(G45-F45)/F45*100</f>
        <v>51.4941485071542</v>
      </c>
      <c r="I45" s="163">
        <f>G45/G$44*100</f>
        <v>4.135066797508031</v>
      </c>
      <c r="J45" s="8">
        <f>'SEKTÖR (U S D)'!J45*1.7481</f>
        <v>4949978.775488813</v>
      </c>
      <c r="K45" s="8">
        <f>'SEKTÖR (U S D)'!K45*1.7912</f>
        <v>25303156.412273582</v>
      </c>
      <c r="L45" s="33">
        <f t="shared" si="4"/>
        <v>411.17706883045935</v>
      </c>
      <c r="M45" s="33">
        <f t="shared" si="5"/>
        <v>9.203694326443816</v>
      </c>
    </row>
    <row r="46" spans="1:13" s="38" customFormat="1" ht="18.75" thickBot="1">
      <c r="A46" s="131" t="s">
        <v>177</v>
      </c>
      <c r="B46" s="133">
        <f>'SEKTÖR (U S D)'!B46*1.7798</f>
        <v>20140416.99969952</v>
      </c>
      <c r="C46" s="133">
        <f>'SEKTÖR (U S D)'!C46*1.7965</f>
        <v>21324581.307154275</v>
      </c>
      <c r="D46" s="132">
        <f>(C46-B46)/B46*100</f>
        <v>5.879542153831375</v>
      </c>
      <c r="E46" s="134">
        <f>C46/C$46*100</f>
        <v>100</v>
      </c>
      <c r="F46" s="133">
        <f>'SEKTÖR (U S D)'!F46*1.7879</f>
        <v>83353980.5412357</v>
      </c>
      <c r="G46" s="133">
        <f>'SEKTÖR (U S D)'!G46*1.7843</f>
        <v>87329044.46428539</v>
      </c>
      <c r="H46" s="132">
        <f>(G46-F46)/F46*100</f>
        <v>4.768895135227766</v>
      </c>
      <c r="I46" s="134">
        <f>G46/G$46*100</f>
        <v>100</v>
      </c>
      <c r="J46" s="133">
        <f>'SEKTÖR (U S D)'!J46*1.7481</f>
        <v>241645925.5408237</v>
      </c>
      <c r="K46" s="133">
        <f>'SEKTÖR (U S D)'!K46*1.7912</f>
        <v>274923911.1469968</v>
      </c>
      <c r="L46" s="132">
        <f t="shared" si="4"/>
        <v>13.77138287421739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174</v>
      </c>
    </row>
    <row r="49" ht="12.75">
      <c r="A49" s="62" t="s">
        <v>175</v>
      </c>
    </row>
    <row r="51" ht="12.75">
      <c r="A51" s="185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3" t="s">
        <v>116</v>
      </c>
      <c r="B5" s="174"/>
      <c r="C5" s="174"/>
      <c r="D5" s="174"/>
      <c r="E5" s="174"/>
      <c r="F5" s="174"/>
      <c r="G5" s="178"/>
    </row>
    <row r="6" spans="1:7" ht="50.25" customHeight="1" thickBot="1" thickTop="1">
      <c r="A6" s="39"/>
      <c r="B6" s="175" t="s">
        <v>168</v>
      </c>
      <c r="C6" s="177"/>
      <c r="D6" s="175" t="s">
        <v>169</v>
      </c>
      <c r="E6" s="176"/>
      <c r="F6" s="175" t="s">
        <v>163</v>
      </c>
      <c r="G6" s="177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13.689174430089151</v>
      </c>
      <c r="C8" s="52">
        <f>'SEKTÖR (TL)'!D8</f>
        <v>14.75592867943317</v>
      </c>
      <c r="D8" s="52">
        <f>'SEKTÖR (U S D)'!H8</f>
        <v>8.908487434687906</v>
      </c>
      <c r="E8" s="52">
        <f>'SEKTÖR (TL)'!H8</f>
        <v>8.689196336323965</v>
      </c>
      <c r="F8" s="52">
        <f>'SEKTÖR (U S D)'!L8</f>
        <v>6.418086032557764</v>
      </c>
      <c r="G8" s="52">
        <f>'SEKTÖR (TL)'!L8</f>
        <v>9.041860134727674</v>
      </c>
    </row>
    <row r="9" spans="1:7" s="56" customFormat="1" ht="15.75">
      <c r="A9" s="53" t="s">
        <v>73</v>
      </c>
      <c r="B9" s="55">
        <f>'SEKTÖR (U S D)'!D9</f>
        <v>10.051901512525461</v>
      </c>
      <c r="C9" s="55">
        <f>'SEKTÖR (TL)'!D9</f>
        <v>11.084526950922573</v>
      </c>
      <c r="D9" s="55">
        <f>'SEKTÖR (U S D)'!H9</f>
        <v>6.688300520448063</v>
      </c>
      <c r="E9" s="55">
        <f>'SEKTÖR (TL)'!H9</f>
        <v>6.473479847103013</v>
      </c>
      <c r="F9" s="55">
        <f>'SEKTÖR (U S D)'!L9</f>
        <v>3.4259965419087774</v>
      </c>
      <c r="G9" s="55">
        <f>'SEKTÖR (TL)'!L9</f>
        <v>5.975999660126432</v>
      </c>
    </row>
    <row r="10" spans="1:7" ht="14.25">
      <c r="A10" s="42" t="s">
        <v>3</v>
      </c>
      <c r="B10" s="33">
        <f>'SEKTÖR (U S D)'!D10</f>
        <v>9.236100933830203</v>
      </c>
      <c r="C10" s="33">
        <f>'SEKTÖR (TL)'!D10</f>
        <v>10.261071652784555</v>
      </c>
      <c r="D10" s="33">
        <f>'SEKTÖR (U S D)'!H10</f>
        <v>2.9802504597294637</v>
      </c>
      <c r="E10" s="33">
        <f>'SEKTÖR (TL)'!H10</f>
        <v>2.772896076567632</v>
      </c>
      <c r="F10" s="33">
        <f>'SEKTÖR (U S D)'!L10</f>
        <v>1.8047926142787978</v>
      </c>
      <c r="G10" s="33">
        <f>'SEKTÖR (TL)'!L10</f>
        <v>4.314824398315986</v>
      </c>
    </row>
    <row r="11" spans="1:7" ht="14.25">
      <c r="A11" s="42" t="s">
        <v>4</v>
      </c>
      <c r="B11" s="33">
        <f>'SEKTÖR (U S D)'!D11</f>
        <v>0.9027856101411482</v>
      </c>
      <c r="C11" s="33">
        <f>'SEKTÖR (TL)'!D11</f>
        <v>1.8495641918297316</v>
      </c>
      <c r="D11" s="33">
        <f>'SEKTÖR (U S D)'!H11</f>
        <v>1.8717553937254006</v>
      </c>
      <c r="E11" s="33">
        <f>'SEKTÖR (TL)'!H11</f>
        <v>1.666633004655872</v>
      </c>
      <c r="F11" s="33">
        <f>'SEKTÖR (U S D)'!L11</f>
        <v>1.083648863214228</v>
      </c>
      <c r="G11" s="33">
        <f>'SEKTÖR (TL)'!L11</f>
        <v>3.5759006028198157</v>
      </c>
    </row>
    <row r="12" spans="1:7" ht="14.25">
      <c r="A12" s="42" t="s">
        <v>5</v>
      </c>
      <c r="B12" s="33">
        <f>'SEKTÖR (U S D)'!D12</f>
        <v>14.202444400831277</v>
      </c>
      <c r="C12" s="33">
        <f>'SEKTÖR (TL)'!D12</f>
        <v>15.274014701704333</v>
      </c>
      <c r="D12" s="33">
        <f>'SEKTÖR (U S D)'!H12</f>
        <v>3.061409459565401</v>
      </c>
      <c r="E12" s="33">
        <f>'SEKTÖR (TL)'!H12</f>
        <v>2.8538916598817274</v>
      </c>
      <c r="F12" s="33">
        <f>'SEKTÖR (U S D)'!L12</f>
        <v>3.4122083466951727</v>
      </c>
      <c r="G12" s="33">
        <f>'SEKTÖR (TL)'!L12</f>
        <v>5.9618715122706885</v>
      </c>
    </row>
    <row r="13" spans="1:7" ht="14.25">
      <c r="A13" s="42" t="s">
        <v>6</v>
      </c>
      <c r="B13" s="33">
        <f>'SEKTÖR (U S D)'!D13</f>
        <v>9.53684994542163</v>
      </c>
      <c r="C13" s="33">
        <f>'SEKTÖR (TL)'!D13</f>
        <v>10.564642615434295</v>
      </c>
      <c r="D13" s="33">
        <f>'SEKTÖR (U S D)'!H13</f>
        <v>7.749244558293038</v>
      </c>
      <c r="E13" s="33">
        <f>'SEKTÖR (TL)'!H13</f>
        <v>7.5322876365357505</v>
      </c>
      <c r="F13" s="33">
        <f>'SEKTÖR (U S D)'!L13</f>
        <v>2.223334718603983</v>
      </c>
      <c r="G13" s="33">
        <f>'SEKTÖR (TL)'!L13</f>
        <v>4.743685800562584</v>
      </c>
    </row>
    <row r="14" spans="1:7" ht="14.25">
      <c r="A14" s="42" t="s">
        <v>7</v>
      </c>
      <c r="B14" s="33">
        <f>'SEKTÖR (U S D)'!D14</f>
        <v>1.0391634129843628</v>
      </c>
      <c r="C14" s="33">
        <f>'SEKTÖR (TL)'!D14</f>
        <v>1.9872216380640544</v>
      </c>
      <c r="D14" s="33">
        <f>'SEKTÖR (U S D)'!H14</f>
        <v>9.692970001699786</v>
      </c>
      <c r="E14" s="33">
        <f>'SEKTÖR (TL)'!H14</f>
        <v>9.472099319890889</v>
      </c>
      <c r="F14" s="33">
        <f>'SEKTÖR (U S D)'!L14</f>
        <v>3.679373975969609</v>
      </c>
      <c r="G14" s="33">
        <f>'SEKTÖR (TL)'!L14</f>
        <v>6.235624200993521</v>
      </c>
    </row>
    <row r="15" spans="1:7" ht="14.25">
      <c r="A15" s="42" t="s">
        <v>8</v>
      </c>
      <c r="B15" s="33">
        <f>'SEKTÖR (U S D)'!D15</f>
        <v>141.89588340974458</v>
      </c>
      <c r="C15" s="33">
        <f>'SEKTÖR (TL)'!D15</f>
        <v>144.16561104933484</v>
      </c>
      <c r="D15" s="33">
        <f>'SEKTÖR (U S D)'!H15</f>
        <v>202.88997321085813</v>
      </c>
      <c r="E15" s="33">
        <f>'SEKTÖR (TL)'!H15</f>
        <v>202.28009351760954</v>
      </c>
      <c r="F15" s="33">
        <f>'SEKTÖR (U S D)'!L15</f>
        <v>81.36624523134728</v>
      </c>
      <c r="G15" s="33">
        <f>'SEKTÖR (TL)'!L15</f>
        <v>85.83789168719707</v>
      </c>
    </row>
    <row r="16" spans="1:7" ht="14.25">
      <c r="A16" s="42" t="s">
        <v>137</v>
      </c>
      <c r="B16" s="33">
        <f>'SEKTÖR (U S D)'!D16</f>
        <v>18.36720091546919</v>
      </c>
      <c r="C16" s="33">
        <f>'SEKTÖR (TL)'!D16</f>
        <v>19.477849446364985</v>
      </c>
      <c r="D16" s="33">
        <f>'SEKTÖR (U S D)'!H16</f>
        <v>-0.4883476789747601</v>
      </c>
      <c r="E16" s="33">
        <f>'SEKTÖR (TL)'!H16</f>
        <v>-0.6887179168827421</v>
      </c>
      <c r="F16" s="33">
        <f>'SEKTÖR (U S D)'!L16</f>
        <v>5.536975571793337</v>
      </c>
      <c r="G16" s="33">
        <f>'SEKTÖR (TL)'!L16</f>
        <v>8.139025595901964</v>
      </c>
    </row>
    <row r="17" spans="1:7" ht="14.25">
      <c r="A17" s="69" t="s">
        <v>139</v>
      </c>
      <c r="B17" s="33">
        <f>'SEKTÖR (U S D)'!D17</f>
        <v>-0.24655605276093345</v>
      </c>
      <c r="C17" s="33">
        <f>'SEKTÖR (TL)'!D17</f>
        <v>0.6894381678924363</v>
      </c>
      <c r="D17" s="33">
        <f>'SEKTÖR (U S D)'!H17</f>
        <v>4.717104446659712</v>
      </c>
      <c r="E17" s="33">
        <f>'SEKTÖR (TL)'!H17</f>
        <v>4.506252846453898</v>
      </c>
      <c r="F17" s="33">
        <f>'SEKTÖR (U S D)'!L17</f>
        <v>-0.3310253111300444</v>
      </c>
      <c r="G17" s="33">
        <f>'SEKTÖR (TL)'!L17</f>
        <v>2.126347155599713</v>
      </c>
    </row>
    <row r="18" spans="1:7" s="56" customFormat="1" ht="15.75">
      <c r="A18" s="41" t="s">
        <v>74</v>
      </c>
      <c r="B18" s="32">
        <f>'SEKTÖR (U S D)'!D18</f>
        <v>35.622462218896196</v>
      </c>
      <c r="C18" s="32">
        <f>'SEKTÖR (TL)'!D18</f>
        <v>36.89501819094675</v>
      </c>
      <c r="D18" s="32">
        <f>'SEKTÖR (U S D)'!H18</f>
        <v>19.767244226510392</v>
      </c>
      <c r="E18" s="32">
        <f>'SEKTÖR (TL)'!H18</f>
        <v>19.526088636591794</v>
      </c>
      <c r="F18" s="32">
        <f>'SEKTÖR (U S D)'!L18</f>
        <v>15.912397638346043</v>
      </c>
      <c r="G18" s="32">
        <f>'SEKTÖR (TL)'!L18</f>
        <v>18.77025722201558</v>
      </c>
    </row>
    <row r="19" spans="1:7" ht="14.25">
      <c r="A19" s="42" t="s">
        <v>108</v>
      </c>
      <c r="B19" s="33">
        <f>'SEKTÖR (U S D)'!D19</f>
        <v>35.622462218896196</v>
      </c>
      <c r="C19" s="33">
        <f>'SEKTÖR (TL)'!D19</f>
        <v>36.89501819094675</v>
      </c>
      <c r="D19" s="33">
        <f>'SEKTÖR (U S D)'!H19</f>
        <v>19.767244226510392</v>
      </c>
      <c r="E19" s="33">
        <f>'SEKTÖR (TL)'!H19</f>
        <v>19.526088636591794</v>
      </c>
      <c r="F19" s="33">
        <f>'SEKTÖR (U S D)'!L19</f>
        <v>15.912397638346043</v>
      </c>
      <c r="G19" s="33">
        <f>'SEKTÖR (TL)'!L19</f>
        <v>18.77025722201558</v>
      </c>
    </row>
    <row r="20" spans="1:7" s="56" customFormat="1" ht="15.75">
      <c r="A20" s="41" t="s">
        <v>75</v>
      </c>
      <c r="B20" s="32">
        <f>'SEKTÖR (U S D)'!D20</f>
        <v>18.21128483105725</v>
      </c>
      <c r="C20" s="32">
        <f>'SEKTÖR (TL)'!D20</f>
        <v>19.320470389366413</v>
      </c>
      <c r="D20" s="32">
        <f>'SEKTÖR (U S D)'!H20</f>
        <v>12.49425498161625</v>
      </c>
      <c r="E20" s="32">
        <f>'SEKTÖR (TL)'!H20</f>
        <v>12.267743813243394</v>
      </c>
      <c r="F20" s="32">
        <f>'SEKTÖR (U S D)'!L20</f>
        <v>13.732462796782205</v>
      </c>
      <c r="G20" s="32">
        <f>'SEKTÖR (TL)'!L20</f>
        <v>16.53657534557307</v>
      </c>
    </row>
    <row r="21" spans="1:7" ht="15" thickBot="1">
      <c r="A21" s="42" t="s">
        <v>9</v>
      </c>
      <c r="B21" s="33">
        <f>'SEKTÖR (U S D)'!D21</f>
        <v>18.21128483105725</v>
      </c>
      <c r="C21" s="33">
        <f>'SEKTÖR (TL)'!D21</f>
        <v>19.320470389366413</v>
      </c>
      <c r="D21" s="33">
        <f>'SEKTÖR (U S D)'!H21</f>
        <v>12.49425498161625</v>
      </c>
      <c r="E21" s="33">
        <f>'SEKTÖR (TL)'!H21</f>
        <v>12.267743813243394</v>
      </c>
      <c r="F21" s="33">
        <f>'SEKTÖR (U S D)'!L21</f>
        <v>13.732462796782205</v>
      </c>
      <c r="G21" s="33">
        <f>'SEKTÖR (TL)'!L21</f>
        <v>16.53657534557307</v>
      </c>
    </row>
    <row r="22" spans="1:7" ht="18" thickBot="1" thickTop="1">
      <c r="A22" s="44" t="s">
        <v>10</v>
      </c>
      <c r="B22" s="52">
        <f>'SEKTÖR (U S D)'!D22</f>
        <v>2.827406303823431</v>
      </c>
      <c r="C22" s="52">
        <f>'SEKTÖR (TL)'!D22</f>
        <v>3.7922437491958645</v>
      </c>
      <c r="D22" s="52">
        <f>'SEKTÖR (U S D)'!H22</f>
        <v>1.8242864483431578</v>
      </c>
      <c r="E22" s="52">
        <f>'SEKTÖR (TL)'!H22</f>
        <v>1.619259639677114</v>
      </c>
      <c r="F22" s="52">
        <f>'SEKTÖR (U S D)'!L22</f>
        <v>1.8098927564423626</v>
      </c>
      <c r="G22" s="52">
        <f>'SEKTÖR (TL)'!L22</f>
        <v>4.320050286219059</v>
      </c>
    </row>
    <row r="23" spans="1:7" s="56" customFormat="1" ht="15.75">
      <c r="A23" s="41" t="s">
        <v>76</v>
      </c>
      <c r="B23" s="32">
        <f>'SEKTÖR (U S D)'!D23</f>
        <v>11.044336207966209</v>
      </c>
      <c r="C23" s="32">
        <f>'SEKTÖR (TL)'!D23</f>
        <v>12.086273737280194</v>
      </c>
      <c r="D23" s="32">
        <f>'SEKTÖR (U S D)'!H23</f>
        <v>9.142143759555543</v>
      </c>
      <c r="E23" s="32">
        <f>'SEKTÖR (TL)'!H23</f>
        <v>8.922382185902432</v>
      </c>
      <c r="F23" s="32">
        <f>'SEKTÖR (U S D)'!L23</f>
        <v>6.113272229861515</v>
      </c>
      <c r="G23" s="32">
        <f>'SEKTÖR (TL)'!L23</f>
        <v>8.729531044063807</v>
      </c>
    </row>
    <row r="24" spans="1:7" ht="14.25">
      <c r="A24" s="42" t="s">
        <v>11</v>
      </c>
      <c r="B24" s="33">
        <f>'SEKTÖR (U S D)'!D24</f>
        <v>8.896084018591772</v>
      </c>
      <c r="C24" s="33">
        <f>'SEKTÖR (TL)'!D24</f>
        <v>9.917864332734087</v>
      </c>
      <c r="D24" s="33">
        <f>'SEKTÖR (U S D)'!H24</f>
        <v>7.0794139886973415</v>
      </c>
      <c r="E24" s="33">
        <f>'SEKTÖR (TL)'!H24</f>
        <v>6.863805794525798</v>
      </c>
      <c r="F24" s="33">
        <f>'SEKTÖR (U S D)'!L24</f>
        <v>2.8673400606628383</v>
      </c>
      <c r="G24" s="33">
        <f>'SEKTÖR (TL)'!L24</f>
        <v>5.403569313345493</v>
      </c>
    </row>
    <row r="25" spans="1:7" ht="14.25">
      <c r="A25" s="42" t="s">
        <v>12</v>
      </c>
      <c r="B25" s="33">
        <f>'SEKTÖR (U S D)'!D25</f>
        <v>18.82171198273982</v>
      </c>
      <c r="C25" s="33">
        <f>'SEKTÖR (TL)'!D25</f>
        <v>19.93662522586362</v>
      </c>
      <c r="D25" s="33">
        <f>'SEKTÖR (U S D)'!H25</f>
        <v>17.02824001462882</v>
      </c>
      <c r="E25" s="33">
        <f>'SEKTÖR (TL)'!H25</f>
        <v>16.79259950674099</v>
      </c>
      <c r="F25" s="33">
        <f>'SEKTÖR (U S D)'!L25</f>
        <v>10.140594438552379</v>
      </c>
      <c r="G25" s="33">
        <f>'SEKTÖR (TL)'!L25</f>
        <v>12.856148251435856</v>
      </c>
    </row>
    <row r="26" spans="1:7" ht="14.25">
      <c r="A26" s="42" t="s">
        <v>13</v>
      </c>
      <c r="B26" s="33">
        <f>'SEKTÖR (U S D)'!D26</f>
        <v>13.626958272358438</v>
      </c>
      <c r="C26" s="33">
        <f>'SEKTÖR (TL)'!D26</f>
        <v>14.693128742719368</v>
      </c>
      <c r="D26" s="33">
        <f>'SEKTÖR (U S D)'!H26</f>
        <v>11.841923587631472</v>
      </c>
      <c r="E26" s="33">
        <f>'SEKTÖR (TL)'!H26</f>
        <v>11.616725911634225</v>
      </c>
      <c r="F26" s="33">
        <f>'SEKTÖR (U S D)'!L26</f>
        <v>16.869659310715946</v>
      </c>
      <c r="G26" s="33">
        <f>'SEKTÖR (TL)'!L26</f>
        <v>19.751120506466666</v>
      </c>
    </row>
    <row r="27" spans="1:7" s="56" customFormat="1" ht="15.75">
      <c r="A27" s="41" t="s">
        <v>77</v>
      </c>
      <c r="B27" s="32">
        <f>'SEKTÖR (U S D)'!D27</f>
        <v>-3.340976806379455</v>
      </c>
      <c r="C27" s="32">
        <f>'SEKTÖR (TL)'!D27</f>
        <v>-2.4340177731546824</v>
      </c>
      <c r="D27" s="32">
        <f>'SEKTÖR (U S D)'!H27</f>
        <v>-2.750640207133325</v>
      </c>
      <c r="E27" s="32">
        <f>'SEKTÖR (TL)'!H27</f>
        <v>-2.9464552388768923</v>
      </c>
      <c r="F27" s="32">
        <f>'SEKTÖR (U S D)'!L27</f>
        <v>5.958848442765315</v>
      </c>
      <c r="G27" s="32">
        <f>'SEKTÖR (TL)'!L27</f>
        <v>8.571299885979759</v>
      </c>
    </row>
    <row r="28" spans="1:7" ht="14.25">
      <c r="A28" s="42" t="s">
        <v>14</v>
      </c>
      <c r="B28" s="33">
        <f>'SEKTÖR (U S D)'!D28</f>
        <v>-3.340976806379455</v>
      </c>
      <c r="C28" s="33">
        <f>'SEKTÖR (TL)'!D28</f>
        <v>-2.4340177731546824</v>
      </c>
      <c r="D28" s="33">
        <f>'SEKTÖR (U S D)'!H28</f>
        <v>-2.750640207133325</v>
      </c>
      <c r="E28" s="33">
        <f>'SEKTÖR (TL)'!H28</f>
        <v>-2.9464552388768923</v>
      </c>
      <c r="F28" s="33">
        <f>'SEKTÖR (U S D)'!L28</f>
        <v>5.958848442765315</v>
      </c>
      <c r="G28" s="33">
        <f>'SEKTÖR (TL)'!L28</f>
        <v>8.571299885979759</v>
      </c>
    </row>
    <row r="29" spans="1:7" s="56" customFormat="1" ht="15.75">
      <c r="A29" s="41" t="s">
        <v>78</v>
      </c>
      <c r="B29" s="32">
        <f>'SEKTÖR (U S D)'!D29</f>
        <v>3.03198008750197</v>
      </c>
      <c r="C29" s="32">
        <f>'SEKTÖR (TL)'!D29</f>
        <v>3.9987370643877287</v>
      </c>
      <c r="D29" s="32">
        <f>'SEKTÖR (U S D)'!H29</f>
        <v>1.8152355044022503</v>
      </c>
      <c r="E29" s="32">
        <f>'SEKTÖR (TL)'!H29</f>
        <v>1.61022692013252</v>
      </c>
      <c r="F29" s="32">
        <f>'SEKTÖR (U S D)'!L29</f>
        <v>0.4538186448661375</v>
      </c>
      <c r="G29" s="32">
        <f>'SEKTÖR (TL)'!L29</f>
        <v>2.9305417062434733</v>
      </c>
    </row>
    <row r="30" spans="1:7" ht="14.25">
      <c r="A30" s="42" t="s">
        <v>15</v>
      </c>
      <c r="B30" s="33">
        <f>'SEKTÖR (U S D)'!D30</f>
        <v>9.219994279361748</v>
      </c>
      <c r="C30" s="33">
        <f>'SEKTÖR (TL)'!D30</f>
        <v>10.24481386834105</v>
      </c>
      <c r="D30" s="33">
        <f>'SEKTÖR (U S D)'!H30</f>
        <v>8.026673393371434</v>
      </c>
      <c r="E30" s="33">
        <f>'SEKTÖR (TL)'!H30</f>
        <v>7.809157858824658</v>
      </c>
      <c r="F30" s="33">
        <f>'SEKTÖR (U S D)'!L30</f>
        <v>3.282614451193998</v>
      </c>
      <c r="G30" s="33">
        <f>'SEKTÖR (TL)'!L30</f>
        <v>5.829082435203184</v>
      </c>
    </row>
    <row r="31" spans="1:7" ht="14.25">
      <c r="A31" s="42" t="s">
        <v>119</v>
      </c>
      <c r="B31" s="33">
        <f>'SEKTÖR (U S D)'!D31</f>
        <v>8.564536098356736</v>
      </c>
      <c r="C31" s="33">
        <f>'SEKTÖR (TL)'!D31</f>
        <v>9.583205472917108</v>
      </c>
      <c r="D31" s="33">
        <f>'SEKTÖR (U S D)'!H31</f>
        <v>2.2181545458101257</v>
      </c>
      <c r="E31" s="33">
        <f>'SEKTÖR (TL)'!H31</f>
        <v>2.0123346697740345</v>
      </c>
      <c r="F31" s="33">
        <f>'SEKTÖR (U S D)'!L31</f>
        <v>-4.397288139181284</v>
      </c>
      <c r="G31" s="33">
        <f>'SEKTÖR (TL)'!L31</f>
        <v>-2.0401707653460965</v>
      </c>
    </row>
    <row r="32" spans="1:7" ht="14.25">
      <c r="A32" s="42" t="s">
        <v>120</v>
      </c>
      <c r="B32" s="33">
        <f>'SEKTÖR (U S D)'!D32</f>
        <v>-35.37049999472637</v>
      </c>
      <c r="C32" s="33">
        <f>'SEKTÖR (TL)'!D32</f>
        <v>-34.76407643585006</v>
      </c>
      <c r="D32" s="33">
        <f>'SEKTÖR (U S D)'!H32</f>
        <v>15.596233194237152</v>
      </c>
      <c r="E32" s="33">
        <f>'SEKTÖR (TL)'!H32</f>
        <v>15.36347608282194</v>
      </c>
      <c r="F32" s="33">
        <f>'SEKTÖR (U S D)'!L32</f>
        <v>-19.507416464466942</v>
      </c>
      <c r="G32" s="33">
        <f>'SEKTÖR (TL)'!L32</f>
        <v>-17.522844443197293</v>
      </c>
    </row>
    <row r="33" spans="1:7" ht="14.25">
      <c r="A33" s="42" t="s">
        <v>32</v>
      </c>
      <c r="B33" s="33">
        <f>'SEKTÖR (U S D)'!D33</f>
        <v>-12.313734458078574</v>
      </c>
      <c r="C33" s="33">
        <f>'SEKTÖR (TL)'!D33</f>
        <v>-11.490967498560599</v>
      </c>
      <c r="D33" s="33">
        <f>'SEKTÖR (U S D)'!H33</f>
        <v>-11.254755465600274</v>
      </c>
      <c r="E33" s="33">
        <f>'SEKTÖR (TL)'!H33</f>
        <v>-11.433447159947754</v>
      </c>
      <c r="F33" s="33">
        <f>'SEKTÖR (U S D)'!L33</f>
        <v>-3.947802375591335</v>
      </c>
      <c r="G33" s="33">
        <f>'SEKTÖR (TL)'!L33</f>
        <v>-1.579602777392151</v>
      </c>
    </row>
    <row r="34" spans="1:7" ht="14.25">
      <c r="A34" s="42" t="s">
        <v>31</v>
      </c>
      <c r="B34" s="33">
        <f>'SEKTÖR (U S D)'!D34</f>
        <v>12.284447838971932</v>
      </c>
      <c r="C34" s="33">
        <f>'SEKTÖR (TL)'!D34</f>
        <v>13.338021430898452</v>
      </c>
      <c r="D34" s="33">
        <f>'SEKTÖR (U S D)'!H34</f>
        <v>9.698826351419912</v>
      </c>
      <c r="E34" s="33">
        <f>'SEKTÖR (TL)'!H34</f>
        <v>9.477943877643344</v>
      </c>
      <c r="F34" s="33">
        <f>'SEKTÖR (U S D)'!L34</f>
        <v>7.58330986809725</v>
      </c>
      <c r="G34" s="33">
        <f>'SEKTÖR (TL)'!L34</f>
        <v>10.235812960205804</v>
      </c>
    </row>
    <row r="35" spans="1:7" ht="14.25">
      <c r="A35" s="42" t="s">
        <v>16</v>
      </c>
      <c r="B35" s="33">
        <f>'SEKTÖR (U S D)'!D35</f>
        <v>7.307929176182104</v>
      </c>
      <c r="C35" s="33">
        <f>'SEKTÖR (TL)'!D35</f>
        <v>8.314807711546884</v>
      </c>
      <c r="D35" s="33">
        <f>'SEKTÖR (U S D)'!H35</f>
        <v>5.48248695471855</v>
      </c>
      <c r="E35" s="33">
        <f>'SEKTÖR (TL)'!H35</f>
        <v>5.2700942297132345</v>
      </c>
      <c r="F35" s="33">
        <f>'SEKTÖR (U S D)'!L35</f>
        <v>2.7446290982731485</v>
      </c>
      <c r="G35" s="33">
        <f>'SEKTÖR (TL)'!L35</f>
        <v>5.277832870446113</v>
      </c>
    </row>
    <row r="36" spans="1:7" ht="14.25">
      <c r="A36" s="42" t="s">
        <v>136</v>
      </c>
      <c r="B36" s="33">
        <f>'SEKTÖR (U S D)'!D36</f>
        <v>-6.023761766529792</v>
      </c>
      <c r="C36" s="33">
        <f>'SEKTÖR (TL)'!D36</f>
        <v>-5.141975510490387</v>
      </c>
      <c r="D36" s="33">
        <f>'SEKTÖR (U S D)'!H36</f>
        <v>-2.678185141935792</v>
      </c>
      <c r="E36" s="33">
        <f>'SEKTÖR (TL)'!H36</f>
        <v>-2.874146064520402</v>
      </c>
      <c r="F36" s="33">
        <f>'SEKTÖR (U S D)'!L36</f>
        <v>-0.11289912513031035</v>
      </c>
      <c r="G36" s="33">
        <f>'SEKTÖR (TL)'!L36</f>
        <v>2.3498513168964017</v>
      </c>
    </row>
    <row r="37" spans="1:7" ht="14.25">
      <c r="A37" s="42" t="s">
        <v>145</v>
      </c>
      <c r="B37" s="33">
        <f>'SEKTÖR (U S D)'!D37</f>
        <v>8.14417535376358</v>
      </c>
      <c r="C37" s="33">
        <f>'SEKTÖR (TL)'!D37</f>
        <v>9.158900451194654</v>
      </c>
      <c r="D37" s="33">
        <f>'SEKTÖR (U S D)'!H37</f>
        <v>5.596461726409637</v>
      </c>
      <c r="E37" s="33">
        <f>'SEKTÖR (TL)'!H37</f>
        <v>5.383839509163098</v>
      </c>
      <c r="F37" s="33">
        <f>'SEKTÖR (U S D)'!L37</f>
        <v>0.21309054157060722</v>
      </c>
      <c r="G37" s="33">
        <f>'SEKTÖR (TL)'!L37</f>
        <v>2.683878369693532</v>
      </c>
    </row>
    <row r="38" spans="1:7" ht="14.25">
      <c r="A38" s="69" t="s">
        <v>144</v>
      </c>
      <c r="B38" s="33">
        <f>'SEKTÖR (U S D)'!D38</f>
        <v>9.360005322539514</v>
      </c>
      <c r="C38" s="33">
        <f>'SEKTÖR (TL)'!D38</f>
        <v>10.386138645882804</v>
      </c>
      <c r="D38" s="33">
        <f>'SEKTÖR (U S D)'!H38</f>
        <v>3.6258302946150103</v>
      </c>
      <c r="E38" s="33">
        <f>'SEKTÖR (TL)'!H38</f>
        <v>3.4171760135810607</v>
      </c>
      <c r="F38" s="33">
        <f>'SEKTÖR (U S D)'!L38</f>
        <v>25.984793905894087</v>
      </c>
      <c r="G38" s="33">
        <f>'SEKTÖR (TL)'!L38</f>
        <v>29.090991844995973</v>
      </c>
    </row>
    <row r="39" spans="1:7" ht="15" thickBot="1">
      <c r="A39" s="42" t="s">
        <v>79</v>
      </c>
      <c r="B39" s="33">
        <f>'SEKTÖR (U S D)'!D41</f>
        <v>27.05816875236121</v>
      </c>
      <c r="C39" s="33">
        <f>'SEKTÖR (TL)'!D41</f>
        <v>28.250365301504054</v>
      </c>
      <c r="D39" s="33">
        <f>'SEKTÖR (U S D)'!H39</f>
        <v>11.589074233861856</v>
      </c>
      <c r="E39" s="33">
        <f>'SEKTÖR (TL)'!H39</f>
        <v>11.364385678997536</v>
      </c>
      <c r="F39" s="33">
        <f>'SEKTÖR (U S D)'!L39</f>
        <v>29.36241452265737</v>
      </c>
      <c r="G39" s="33">
        <f>'SEKTÖR (TL)'!L39</f>
        <v>32.55188884673867</v>
      </c>
    </row>
    <row r="40" spans="1:7" ht="18" thickBot="1" thickTop="1">
      <c r="A40" s="44" t="s">
        <v>17</v>
      </c>
      <c r="B40" s="52">
        <f>'SEKTÖR (U S D)'!D42</f>
        <v>25.213141369892668</v>
      </c>
      <c r="C40" s="52">
        <f>'SEKTÖR (TL)'!D42</f>
        <v>26.388025885499587</v>
      </c>
      <c r="D40" s="52">
        <f>'SEKTÖR (U S D)'!H40</f>
        <v>6.2980886235772635</v>
      </c>
      <c r="E40" s="52">
        <f>'SEKTÖR (TL)'!H40</f>
        <v>6.0840536557128</v>
      </c>
      <c r="F40" s="52">
        <f>'SEKTÖR (U S D)'!L40</f>
        <v>3.2149821134894805</v>
      </c>
      <c r="G40" s="52">
        <f>'SEKTÖR (TL)'!L40</f>
        <v>5.7597825992119125</v>
      </c>
    </row>
    <row r="41" spans="1:7" ht="14.25">
      <c r="A41" s="42" t="s">
        <v>82</v>
      </c>
      <c r="B41" s="33">
        <f>'SEKTÖR (U S D)'!D43</f>
        <v>25.213141369892668</v>
      </c>
      <c r="C41" s="33">
        <f>'SEKTÖR (TL)'!D43</f>
        <v>26.388025885499587</v>
      </c>
      <c r="D41" s="33">
        <f>'SEKTÖR (U S D)'!H41</f>
        <v>41.12266556829257</v>
      </c>
      <c r="E41" s="33">
        <f>'SEKTÖR (TL)'!H41</f>
        <v>40.83851008082357</v>
      </c>
      <c r="F41" s="33">
        <f>'SEKTÖR (U S D)'!L41</f>
        <v>28.886784332101172</v>
      </c>
      <c r="G41" s="33">
        <f>'SEKTÖR (TL)'!L41</f>
        <v>32.06453183208032</v>
      </c>
    </row>
    <row r="42" spans="1:7" ht="18">
      <c r="A42" s="2" t="s">
        <v>18</v>
      </c>
      <c r="B42" s="1">
        <f>'SEKTÖR (U S D)'!D44</f>
        <v>4.895301489222974</v>
      </c>
      <c r="C42" s="1">
        <f>'SEKTÖR (TL)'!D44</f>
        <v>5.879542153831375</v>
      </c>
      <c r="D42" s="1">
        <f>'SEKTÖR (U S D)'!H42</f>
        <v>35.82893691183385</v>
      </c>
      <c r="E42" s="1">
        <f>'SEKTÖR (TL)'!H42</f>
        <v>35.55544053458533</v>
      </c>
      <c r="F42" s="1">
        <f>'SEKTÖR (U S D)'!L42</f>
        <v>18.689863707136738</v>
      </c>
      <c r="G42" s="1">
        <f>'SEKTÖR (TL)'!L42</f>
        <v>21.616202661302744</v>
      </c>
    </row>
    <row r="43" spans="1:7" ht="14.25">
      <c r="A43" s="90" t="s">
        <v>122</v>
      </c>
      <c r="B43" s="98"/>
      <c r="C43" s="98"/>
      <c r="D43" s="92">
        <f>'SEKTÖR (U S D)'!H43</f>
        <v>35.82893691183385</v>
      </c>
      <c r="E43" s="92">
        <f>'SEKTÖR (TL)'!H43</f>
        <v>35.55544053458533</v>
      </c>
      <c r="F43" s="92">
        <f>'SEKTÖR (U S D)'!L43</f>
        <v>18.689863707136738</v>
      </c>
      <c r="G43" s="92">
        <f>'SEKTÖR (TL)'!L43</f>
        <v>21.616202661302744</v>
      </c>
    </row>
    <row r="44" spans="1:7" s="38" customFormat="1" ht="18.75" thickBot="1">
      <c r="A44" s="131" t="s">
        <v>18</v>
      </c>
      <c r="B44" s="132">
        <f>'SEKTÖR (U S D)'!D46</f>
        <v>4.895301489222974</v>
      </c>
      <c r="C44" s="132">
        <f>'SEKTÖR (TL)'!D46</f>
        <v>5.879542153831375</v>
      </c>
      <c r="D44" s="132">
        <f>'SEKTÖR (U S D)'!H44</f>
        <v>3.6582439841658396</v>
      </c>
      <c r="E44" s="132">
        <f>'SEKTÖR (TL)'!H44</f>
        <v>3.4495244370194675</v>
      </c>
      <c r="F44" s="132">
        <f>'SEKTÖR (U S D)'!L44</f>
        <v>2.922911512750057</v>
      </c>
      <c r="G44" s="132">
        <f>'SEKTÖR (TL)'!L44</f>
        <v>5.4605108984828625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H20" sqref="H20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165</v>
      </c>
    </row>
    <row r="5" ht="13.5" thickBot="1"/>
    <row r="6" spans="1:17" ht="24" thickBot="1" thickTop="1">
      <c r="A6" s="179" t="s">
        <v>114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</row>
    <row r="7" spans="1:17" ht="24" customHeight="1" thickBot="1" thickTop="1">
      <c r="A7" s="10"/>
      <c r="B7" s="169" t="s">
        <v>23</v>
      </c>
      <c r="C7" s="170"/>
      <c r="D7" s="170"/>
      <c r="E7" s="172"/>
      <c r="F7" s="169" t="s">
        <v>170</v>
      </c>
      <c r="G7" s="170"/>
      <c r="H7" s="170"/>
      <c r="I7" s="172"/>
      <c r="J7" s="169" t="s">
        <v>159</v>
      </c>
      <c r="K7" s="170"/>
      <c r="L7" s="170"/>
      <c r="M7" s="172"/>
      <c r="N7" s="169" t="s">
        <v>113</v>
      </c>
      <c r="O7" s="170"/>
      <c r="P7" s="170"/>
      <c r="Q7" s="172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96735.478</v>
      </c>
      <c r="C9" s="16">
        <v>129714.972</v>
      </c>
      <c r="D9" s="43">
        <f aca="true" t="shared" si="0" ref="D9:D22">(C9-B9)/B9*100</f>
        <v>34.09244951474783</v>
      </c>
      <c r="E9" s="13">
        <f aca="true" t="shared" si="1" ref="E9:E22">C9/C$22*100</f>
        <v>1.0927902584753588</v>
      </c>
      <c r="F9" s="71">
        <v>381902.45900000003</v>
      </c>
      <c r="G9" s="16">
        <v>469545.50700000004</v>
      </c>
      <c r="H9" s="43">
        <f aca="true" t="shared" si="2" ref="H9:H22">(G9-F9)/F9*100</f>
        <v>22.949066164562193</v>
      </c>
      <c r="I9" s="13">
        <f aca="true" t="shared" si="3" ref="I9:I22">G9/G$22*100</f>
        <v>0.9990422529319276</v>
      </c>
      <c r="J9" s="71">
        <v>1075482.112</v>
      </c>
      <c r="K9" s="16">
        <v>1349685.637</v>
      </c>
      <c r="L9" s="43">
        <f aca="true" t="shared" si="4" ref="L9:L22">(K9-J9)/J9*100</f>
        <v>25.495870358092958</v>
      </c>
      <c r="M9" s="13">
        <f aca="true" t="shared" si="5" ref="M9:M22">K9/K$22*100</f>
        <v>0.968491949142444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1068384.654</v>
      </c>
      <c r="C10" s="16">
        <v>978536.467</v>
      </c>
      <c r="D10" s="43">
        <f t="shared" si="0"/>
        <v>-8.409722721457223</v>
      </c>
      <c r="E10" s="13">
        <f t="shared" si="1"/>
        <v>8.243729326021782</v>
      </c>
      <c r="F10" s="71">
        <v>4530769.831</v>
      </c>
      <c r="G10" s="16">
        <v>4206917.869</v>
      </c>
      <c r="H10" s="43">
        <f t="shared" si="2"/>
        <v>-7.1478352262384055</v>
      </c>
      <c r="I10" s="13">
        <f t="shared" si="3"/>
        <v>8.950972042301627</v>
      </c>
      <c r="J10" s="71">
        <v>12807376.955000002</v>
      </c>
      <c r="K10" s="16">
        <v>12765925.449</v>
      </c>
      <c r="L10" s="43">
        <f t="shared" si="4"/>
        <v>-0.32365336122803956</v>
      </c>
      <c r="M10" s="13">
        <f t="shared" si="5"/>
        <v>9.160426459149715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273678.237</v>
      </c>
      <c r="C11" s="16">
        <v>269660.333</v>
      </c>
      <c r="D11" s="43">
        <f t="shared" si="0"/>
        <v>-1.4681123512206922</v>
      </c>
      <c r="E11" s="13">
        <f t="shared" si="1"/>
        <v>2.2717669398997464</v>
      </c>
      <c r="F11" s="71">
        <v>1043183.824</v>
      </c>
      <c r="G11" s="16">
        <v>978970.012</v>
      </c>
      <c r="H11" s="43">
        <f t="shared" si="2"/>
        <v>-6.155560556314764</v>
      </c>
      <c r="I11" s="13">
        <f t="shared" si="3"/>
        <v>2.082934224182186</v>
      </c>
      <c r="J11" s="71">
        <v>3314838.622</v>
      </c>
      <c r="K11" s="16">
        <v>3140321.981</v>
      </c>
      <c r="L11" s="43">
        <f t="shared" si="4"/>
        <v>-5.2647100176088095</v>
      </c>
      <c r="M11" s="13">
        <f t="shared" si="5"/>
        <v>2.2533962523849183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139375.688</v>
      </c>
      <c r="C12" s="16">
        <v>161770.956</v>
      </c>
      <c r="D12" s="43">
        <f t="shared" si="0"/>
        <v>16.06827440378268</v>
      </c>
      <c r="E12" s="13">
        <f t="shared" si="1"/>
        <v>1.3628474962862875</v>
      </c>
      <c r="F12" s="71">
        <v>540606.287</v>
      </c>
      <c r="G12" s="16">
        <v>664541.184</v>
      </c>
      <c r="H12" s="43">
        <f t="shared" si="2"/>
        <v>22.925167535093795</v>
      </c>
      <c r="I12" s="13">
        <f t="shared" si="3"/>
        <v>1.413930517344745</v>
      </c>
      <c r="J12" s="71">
        <v>1696624.1030000001</v>
      </c>
      <c r="K12" s="16">
        <v>1942654.417</v>
      </c>
      <c r="L12" s="43">
        <f t="shared" si="4"/>
        <v>14.501168147084833</v>
      </c>
      <c r="M12" s="13">
        <f t="shared" si="5"/>
        <v>1.393987689616725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82733.716</v>
      </c>
      <c r="C13" s="16">
        <v>91738.376</v>
      </c>
      <c r="D13" s="43">
        <f t="shared" si="0"/>
        <v>10.883906145349501</v>
      </c>
      <c r="E13" s="13">
        <f t="shared" si="1"/>
        <v>0.7728545292454726</v>
      </c>
      <c r="F13" s="71">
        <v>334468.549</v>
      </c>
      <c r="G13" s="16">
        <v>399612.512</v>
      </c>
      <c r="H13" s="43">
        <f t="shared" si="2"/>
        <v>19.476857598350747</v>
      </c>
      <c r="I13" s="13">
        <f t="shared" si="3"/>
        <v>0.850247267488531</v>
      </c>
      <c r="J13" s="71">
        <v>1090371.8409999998</v>
      </c>
      <c r="K13" s="16">
        <v>1182403.9799999997</v>
      </c>
      <c r="L13" s="43">
        <f t="shared" si="4"/>
        <v>8.440436146589738</v>
      </c>
      <c r="M13" s="13">
        <f t="shared" si="5"/>
        <v>0.8484558951144732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962371.547</v>
      </c>
      <c r="C14" s="16">
        <v>979325.417</v>
      </c>
      <c r="D14" s="43">
        <f t="shared" si="0"/>
        <v>1.7616761481415655</v>
      </c>
      <c r="E14" s="13">
        <f t="shared" si="1"/>
        <v>8.250375874690228</v>
      </c>
      <c r="F14" s="71">
        <v>3896366.8050000006</v>
      </c>
      <c r="G14" s="16">
        <v>3932084.765</v>
      </c>
      <c r="H14" s="43">
        <f t="shared" si="2"/>
        <v>0.9166991145229073</v>
      </c>
      <c r="I14" s="13">
        <f t="shared" si="3"/>
        <v>8.366215337558131</v>
      </c>
      <c r="J14" s="71">
        <v>11494508.578000002</v>
      </c>
      <c r="K14" s="16">
        <v>11464882.393</v>
      </c>
      <c r="L14" s="43">
        <f t="shared" si="4"/>
        <v>-0.25774207569609053</v>
      </c>
      <c r="M14" s="13">
        <f t="shared" si="5"/>
        <v>8.226838895734248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640464.589</v>
      </c>
      <c r="C15" s="16">
        <v>793594.254</v>
      </c>
      <c r="D15" s="43">
        <f t="shared" si="0"/>
        <v>23.909154015695304</v>
      </c>
      <c r="E15" s="13">
        <f t="shared" si="1"/>
        <v>6.685674418163691</v>
      </c>
      <c r="F15" s="71">
        <v>2489898.3370000003</v>
      </c>
      <c r="G15" s="16">
        <v>2961781.8559999997</v>
      </c>
      <c r="H15" s="43">
        <f t="shared" si="2"/>
        <v>18.95191912006162</v>
      </c>
      <c r="I15" s="13">
        <f t="shared" si="3"/>
        <v>6.301721928969806</v>
      </c>
      <c r="J15" s="71">
        <v>7376964.391999998</v>
      </c>
      <c r="K15" s="16">
        <v>8680356.108000001</v>
      </c>
      <c r="L15" s="43">
        <f t="shared" si="4"/>
        <v>17.668401889176465</v>
      </c>
      <c r="M15" s="13">
        <f t="shared" si="5"/>
        <v>6.228750440712765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431654.358</v>
      </c>
      <c r="C16" s="16">
        <v>471167.604</v>
      </c>
      <c r="D16" s="43">
        <f t="shared" si="0"/>
        <v>9.15390873917691</v>
      </c>
      <c r="E16" s="13">
        <f t="shared" si="1"/>
        <v>3.969375005996806</v>
      </c>
      <c r="F16" s="71">
        <v>1802939.906</v>
      </c>
      <c r="G16" s="16">
        <v>2053375.926</v>
      </c>
      <c r="H16" s="43">
        <f t="shared" si="2"/>
        <v>13.890425253031147</v>
      </c>
      <c r="I16" s="13">
        <f t="shared" si="3"/>
        <v>4.368925440973761</v>
      </c>
      <c r="J16" s="71">
        <v>5667103.504</v>
      </c>
      <c r="K16" s="16">
        <v>6036714.865</v>
      </c>
      <c r="L16" s="43">
        <f t="shared" si="4"/>
        <v>6.522050651432755</v>
      </c>
      <c r="M16" s="13">
        <f t="shared" si="5"/>
        <v>4.331756659288666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3442754.8</v>
      </c>
      <c r="C17" s="16">
        <v>3413194.195</v>
      </c>
      <c r="D17" s="43">
        <f t="shared" si="0"/>
        <v>-0.8586323080574889</v>
      </c>
      <c r="E17" s="13">
        <f t="shared" si="1"/>
        <v>28.75462492163699</v>
      </c>
      <c r="F17" s="71">
        <v>13270065.495000001</v>
      </c>
      <c r="G17" s="16">
        <v>13229256.780000001</v>
      </c>
      <c r="H17" s="43">
        <f t="shared" si="2"/>
        <v>-0.30752459372092833</v>
      </c>
      <c r="I17" s="13">
        <f t="shared" si="3"/>
        <v>28.147615728556374</v>
      </c>
      <c r="J17" s="71">
        <v>39286104.889</v>
      </c>
      <c r="K17" s="16">
        <v>40453995.137</v>
      </c>
      <c r="L17" s="43">
        <f t="shared" si="4"/>
        <v>2.972781983095019</v>
      </c>
      <c r="M17" s="13">
        <f t="shared" si="5"/>
        <v>29.028514141943173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1450478.844</v>
      </c>
      <c r="C18" s="16">
        <v>1551329.898</v>
      </c>
      <c r="D18" s="43">
        <f t="shared" si="0"/>
        <v>6.95294898075742</v>
      </c>
      <c r="E18" s="13">
        <f t="shared" si="1"/>
        <v>13.069256185908687</v>
      </c>
      <c r="F18" s="71">
        <v>6057363.865</v>
      </c>
      <c r="G18" s="16">
        <v>6485774.696</v>
      </c>
      <c r="H18" s="43">
        <f t="shared" si="2"/>
        <v>7.072562265499635</v>
      </c>
      <c r="I18" s="13">
        <f t="shared" si="3"/>
        <v>13.799648527572275</v>
      </c>
      <c r="J18" s="71">
        <v>18400437.529</v>
      </c>
      <c r="K18" s="16">
        <v>19121868.191</v>
      </c>
      <c r="L18" s="43">
        <f t="shared" si="4"/>
        <v>3.9207255852638836</v>
      </c>
      <c r="M18" s="13">
        <f t="shared" si="5"/>
        <v>13.72125099938845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113254.363</v>
      </c>
      <c r="C19" s="16">
        <v>119361.293</v>
      </c>
      <c r="D19" s="43">
        <f t="shared" si="0"/>
        <v>5.392224933533031</v>
      </c>
      <c r="E19" s="13">
        <f t="shared" si="1"/>
        <v>1.0055651727652768</v>
      </c>
      <c r="F19" s="71">
        <v>456273.722</v>
      </c>
      <c r="G19" s="16">
        <v>452900.374</v>
      </c>
      <c r="H19" s="43">
        <f t="shared" si="2"/>
        <v>-0.7393255051405302</v>
      </c>
      <c r="I19" s="13">
        <f t="shared" si="3"/>
        <v>0.9636267480985024</v>
      </c>
      <c r="J19" s="71">
        <v>1485710.4129999997</v>
      </c>
      <c r="K19" s="16">
        <v>1468034.0069999998</v>
      </c>
      <c r="L19" s="43">
        <f t="shared" si="4"/>
        <v>-1.1897611974265647</v>
      </c>
      <c r="M19" s="13">
        <f t="shared" si="5"/>
        <v>1.0534150159640634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877675.03</v>
      </c>
      <c r="C20" s="16">
        <v>976661.984</v>
      </c>
      <c r="D20" s="43">
        <f t="shared" si="0"/>
        <v>11.278314936224177</v>
      </c>
      <c r="E20" s="13">
        <f t="shared" si="1"/>
        <v>8.227937650392562</v>
      </c>
      <c r="F20" s="71">
        <v>3368809.5480000004</v>
      </c>
      <c r="G20" s="16">
        <v>3672358.731</v>
      </c>
      <c r="H20" s="43">
        <f t="shared" si="2"/>
        <v>9.010577139340253</v>
      </c>
      <c r="I20" s="13">
        <f t="shared" si="3"/>
        <v>7.813601632849773</v>
      </c>
      <c r="J20" s="71">
        <v>10334897.889</v>
      </c>
      <c r="K20" s="16">
        <v>11003915.452</v>
      </c>
      <c r="L20" s="43">
        <f t="shared" si="4"/>
        <v>6.473383386903815</v>
      </c>
      <c r="M20" s="13">
        <f t="shared" si="5"/>
        <v>7.896063521868935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1738936.054</v>
      </c>
      <c r="C21" s="76">
        <v>1934014.559</v>
      </c>
      <c r="D21" s="77">
        <f t="shared" si="0"/>
        <v>11.218267891523048</v>
      </c>
      <c r="E21" s="78">
        <f t="shared" si="1"/>
        <v>16.293202220517127</v>
      </c>
      <c r="F21" s="75">
        <v>7177334.225</v>
      </c>
      <c r="G21" s="76">
        <v>7492444.183</v>
      </c>
      <c r="H21" s="77">
        <f t="shared" si="2"/>
        <v>4.3903481170267025</v>
      </c>
      <c r="I21" s="78">
        <f t="shared" si="3"/>
        <v>15.941518351172371</v>
      </c>
      <c r="J21" s="75">
        <v>21371525.009</v>
      </c>
      <c r="K21" s="76">
        <v>20748752.625</v>
      </c>
      <c r="L21" s="77">
        <f t="shared" si="4"/>
        <v>-2.9140287543249115</v>
      </c>
      <c r="M21" s="78">
        <f t="shared" si="5"/>
        <v>14.888652083996837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11316112.48438</v>
      </c>
      <c r="C22" s="85">
        <v>11870070.307999998</v>
      </c>
      <c r="D22" s="86">
        <f t="shared" si="0"/>
        <v>4.895301494966978</v>
      </c>
      <c r="E22" s="87">
        <f t="shared" si="1"/>
        <v>100</v>
      </c>
      <c r="F22" s="84">
        <v>45340884.22613</v>
      </c>
      <c r="G22" s="85">
        <v>46999564.394999996</v>
      </c>
      <c r="H22" s="86">
        <f t="shared" si="2"/>
        <v>3.6582439826219697</v>
      </c>
      <c r="I22" s="87">
        <f t="shared" si="3"/>
        <v>100</v>
      </c>
      <c r="J22" s="84">
        <v>135401834.429</v>
      </c>
      <c r="K22" s="85">
        <v>139359510.236</v>
      </c>
      <c r="L22" s="86">
        <f t="shared" si="4"/>
        <v>2.922911512750057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82"/>
      <c r="I27" s="182"/>
      <c r="N27" t="s">
        <v>72</v>
      </c>
    </row>
    <row r="28" spans="8:9" ht="12.75">
      <c r="H28" s="182"/>
      <c r="I28" s="182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82"/>
      <c r="I40" s="182"/>
    </row>
    <row r="41" spans="8:9" ht="12.75">
      <c r="H41" s="182"/>
      <c r="I41" s="182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82"/>
      <c r="I52" s="182"/>
    </row>
    <row r="53" spans="8:9" ht="12.75">
      <c r="H53" s="182"/>
      <c r="I53" s="182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D28" sqref="D28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171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1039784.753</v>
      </c>
      <c r="D5" s="29">
        <v>1074683.164</v>
      </c>
      <c r="E5" s="29">
        <v>1128028.908</v>
      </c>
      <c r="F5" s="29">
        <v>1038867.01</v>
      </c>
      <c r="G5" s="29"/>
      <c r="H5" s="29"/>
      <c r="I5" s="29"/>
      <c r="J5" s="29"/>
      <c r="K5" s="29"/>
      <c r="L5" s="29"/>
      <c r="M5" s="29"/>
      <c r="N5" s="29"/>
      <c r="O5" s="29">
        <f>SUM(C5:N5)</f>
        <v>4281363.835</v>
      </c>
      <c r="P5" s="60">
        <f aca="true" t="shared" si="0" ref="P5:P24">O5/O$26*100</f>
        <v>9.109369182503265</v>
      </c>
    </row>
    <row r="6" spans="1:16" ht="12.75">
      <c r="A6" s="59" t="s">
        <v>86</v>
      </c>
      <c r="B6" s="28" t="s">
        <v>66</v>
      </c>
      <c r="C6" s="29">
        <v>879946.322</v>
      </c>
      <c r="D6" s="29">
        <v>840957.426</v>
      </c>
      <c r="E6" s="29">
        <v>928693.602</v>
      </c>
      <c r="F6" s="29">
        <v>910416.028</v>
      </c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3560013.378</v>
      </c>
      <c r="P6" s="60">
        <f t="shared" si="0"/>
        <v>7.574566751310111</v>
      </c>
    </row>
    <row r="7" spans="1:16" ht="12.75">
      <c r="A7" s="59" t="s">
        <v>87</v>
      </c>
      <c r="B7" s="28" t="s">
        <v>126</v>
      </c>
      <c r="C7" s="29">
        <v>648211.105</v>
      </c>
      <c r="D7" s="29">
        <v>662592.758</v>
      </c>
      <c r="E7" s="29">
        <v>645752.726</v>
      </c>
      <c r="F7" s="29">
        <v>624644.777</v>
      </c>
      <c r="G7" s="29"/>
      <c r="H7" s="29"/>
      <c r="I7" s="29"/>
      <c r="J7" s="29"/>
      <c r="K7" s="29"/>
      <c r="L7" s="29"/>
      <c r="M7" s="29"/>
      <c r="N7" s="29"/>
      <c r="O7" s="29">
        <f t="shared" si="1"/>
        <v>2581201.366</v>
      </c>
      <c r="P7" s="60">
        <f t="shared" si="0"/>
        <v>5.4919687005007205</v>
      </c>
    </row>
    <row r="8" spans="1:16" ht="12.75">
      <c r="A8" s="59" t="s">
        <v>88</v>
      </c>
      <c r="B8" s="28" t="s">
        <v>62</v>
      </c>
      <c r="C8" s="29">
        <v>542444.974</v>
      </c>
      <c r="D8" s="29">
        <v>563043.843</v>
      </c>
      <c r="E8" s="29">
        <v>579059.219</v>
      </c>
      <c r="F8" s="29">
        <v>583873.151</v>
      </c>
      <c r="G8" s="29"/>
      <c r="H8" s="29"/>
      <c r="I8" s="29"/>
      <c r="J8" s="29"/>
      <c r="K8" s="29"/>
      <c r="L8" s="29"/>
      <c r="M8" s="29"/>
      <c r="N8" s="29"/>
      <c r="O8" s="29">
        <f t="shared" si="1"/>
        <v>2268421.187</v>
      </c>
      <c r="P8" s="60">
        <f t="shared" si="0"/>
        <v>4.826472790018155</v>
      </c>
    </row>
    <row r="9" spans="1:16" ht="12.75">
      <c r="A9" s="59" t="s">
        <v>89</v>
      </c>
      <c r="B9" s="28" t="s">
        <v>131</v>
      </c>
      <c r="C9" s="29">
        <v>544347.917</v>
      </c>
      <c r="D9" s="29">
        <v>589734.602</v>
      </c>
      <c r="E9" s="29">
        <v>583724.664</v>
      </c>
      <c r="F9" s="29">
        <v>583708.664</v>
      </c>
      <c r="G9" s="29"/>
      <c r="H9" s="29"/>
      <c r="I9" s="29"/>
      <c r="J9" s="29"/>
      <c r="K9" s="29"/>
      <c r="L9" s="29"/>
      <c r="M9" s="29"/>
      <c r="N9" s="29"/>
      <c r="O9" s="29">
        <f t="shared" si="1"/>
        <v>2301515.8469999996</v>
      </c>
      <c r="P9" s="60">
        <f t="shared" si="0"/>
        <v>4.8968876128474825</v>
      </c>
    </row>
    <row r="10" spans="1:16" ht="12.75">
      <c r="A10" s="59" t="s">
        <v>90</v>
      </c>
      <c r="B10" s="28" t="s">
        <v>63</v>
      </c>
      <c r="C10" s="29">
        <v>469271.367</v>
      </c>
      <c r="D10" s="29">
        <v>544323.319</v>
      </c>
      <c r="E10" s="29">
        <v>554592.292</v>
      </c>
      <c r="F10" s="29">
        <v>495035.373</v>
      </c>
      <c r="G10" s="29"/>
      <c r="H10" s="29"/>
      <c r="I10" s="29"/>
      <c r="J10" s="29"/>
      <c r="K10" s="29"/>
      <c r="L10" s="29"/>
      <c r="M10" s="29"/>
      <c r="N10" s="29"/>
      <c r="O10" s="29">
        <f t="shared" si="1"/>
        <v>2063222.3510000003</v>
      </c>
      <c r="P10" s="60">
        <f t="shared" si="0"/>
        <v>4.389875475474823</v>
      </c>
    </row>
    <row r="11" spans="1:16" ht="12.75">
      <c r="A11" s="59" t="s">
        <v>91</v>
      </c>
      <c r="B11" s="28" t="s">
        <v>146</v>
      </c>
      <c r="C11" s="29">
        <v>394203.813</v>
      </c>
      <c r="D11" s="29">
        <v>441223.867</v>
      </c>
      <c r="E11" s="29">
        <v>544761.225</v>
      </c>
      <c r="F11" s="29">
        <v>470849.115</v>
      </c>
      <c r="G11" s="29"/>
      <c r="H11" s="29"/>
      <c r="I11" s="29"/>
      <c r="J11" s="29"/>
      <c r="K11" s="29"/>
      <c r="L11" s="29"/>
      <c r="M11" s="29"/>
      <c r="N11" s="29"/>
      <c r="O11" s="29">
        <f t="shared" si="1"/>
        <v>1851038.02</v>
      </c>
      <c r="P11" s="60">
        <f t="shared" si="0"/>
        <v>3.9384152678605187</v>
      </c>
    </row>
    <row r="12" spans="1:16" ht="12.75">
      <c r="A12" s="59" t="s">
        <v>92</v>
      </c>
      <c r="B12" s="28" t="s">
        <v>140</v>
      </c>
      <c r="C12" s="29">
        <v>328517.644</v>
      </c>
      <c r="D12" s="29">
        <v>302945.284</v>
      </c>
      <c r="E12" s="29">
        <v>302367.175</v>
      </c>
      <c r="F12" s="29">
        <v>325133.165</v>
      </c>
      <c r="G12" s="29"/>
      <c r="H12" s="29"/>
      <c r="I12" s="29"/>
      <c r="J12" s="29"/>
      <c r="K12" s="29"/>
      <c r="L12" s="29"/>
      <c r="M12" s="29"/>
      <c r="N12" s="29"/>
      <c r="O12" s="29">
        <f t="shared" si="1"/>
        <v>1258963.268</v>
      </c>
      <c r="P12" s="60">
        <f t="shared" si="0"/>
        <v>2.6786700774340515</v>
      </c>
    </row>
    <row r="13" spans="1:16" ht="12.75">
      <c r="A13" s="59" t="s">
        <v>93</v>
      </c>
      <c r="B13" s="28" t="s">
        <v>64</v>
      </c>
      <c r="C13" s="29">
        <v>335939.056</v>
      </c>
      <c r="D13" s="29">
        <v>318688.254</v>
      </c>
      <c r="E13" s="29">
        <v>379396.273</v>
      </c>
      <c r="F13" s="29">
        <v>317783.426</v>
      </c>
      <c r="G13" s="29"/>
      <c r="H13" s="29"/>
      <c r="I13" s="29"/>
      <c r="J13" s="29"/>
      <c r="K13" s="29"/>
      <c r="L13" s="29"/>
      <c r="M13" s="29"/>
      <c r="N13" s="29"/>
      <c r="O13" s="29">
        <f t="shared" si="1"/>
        <v>1351807.009</v>
      </c>
      <c r="P13" s="60">
        <f t="shared" si="0"/>
        <v>2.876211782752286</v>
      </c>
    </row>
    <row r="14" spans="1:16" ht="12.75">
      <c r="A14" s="59" t="s">
        <v>94</v>
      </c>
      <c r="B14" s="28" t="s">
        <v>65</v>
      </c>
      <c r="C14" s="29">
        <v>316216.586</v>
      </c>
      <c r="D14" s="29">
        <v>342205.299</v>
      </c>
      <c r="E14" s="29">
        <v>311622.728</v>
      </c>
      <c r="F14" s="29">
        <v>304147.184</v>
      </c>
      <c r="G14" s="29"/>
      <c r="H14" s="29"/>
      <c r="I14" s="29"/>
      <c r="J14" s="29"/>
      <c r="K14" s="29"/>
      <c r="L14" s="29"/>
      <c r="M14" s="29"/>
      <c r="N14" s="29"/>
      <c r="O14" s="29">
        <f t="shared" si="1"/>
        <v>1274191.797</v>
      </c>
      <c r="P14" s="60">
        <f t="shared" si="0"/>
        <v>2.7110715032678963</v>
      </c>
    </row>
    <row r="15" spans="1:16" ht="12.75">
      <c r="A15" s="59" t="s">
        <v>95</v>
      </c>
      <c r="B15" s="28" t="s">
        <v>155</v>
      </c>
      <c r="C15" s="29">
        <v>199213.318</v>
      </c>
      <c r="D15" s="29">
        <v>217067.987</v>
      </c>
      <c r="E15" s="29">
        <v>282073.778</v>
      </c>
      <c r="F15" s="29">
        <v>274729.597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973084.6799999999</v>
      </c>
      <c r="P15" s="60">
        <f t="shared" si="0"/>
        <v>2.070412125102199</v>
      </c>
    </row>
    <row r="16" spans="1:16" ht="12.75">
      <c r="A16" s="59" t="s">
        <v>96</v>
      </c>
      <c r="B16" s="28" t="s">
        <v>150</v>
      </c>
      <c r="C16" s="29">
        <v>309138.239</v>
      </c>
      <c r="D16" s="29">
        <v>292903.4</v>
      </c>
      <c r="E16" s="29">
        <v>255617.664</v>
      </c>
      <c r="F16" s="29">
        <v>267606.405</v>
      </c>
      <c r="G16" s="29"/>
      <c r="H16" s="29"/>
      <c r="I16" s="29"/>
      <c r="J16" s="29"/>
      <c r="K16" s="29"/>
      <c r="L16" s="29"/>
      <c r="M16" s="29"/>
      <c r="N16" s="29"/>
      <c r="O16" s="29">
        <f t="shared" si="1"/>
        <v>1125265.708</v>
      </c>
      <c r="P16" s="60">
        <f t="shared" si="0"/>
        <v>2.394204547342078</v>
      </c>
    </row>
    <row r="17" spans="1:16" ht="12.75">
      <c r="A17" s="59" t="s">
        <v>97</v>
      </c>
      <c r="B17" s="28" t="s">
        <v>164</v>
      </c>
      <c r="C17" s="29">
        <v>192055.851</v>
      </c>
      <c r="D17" s="29">
        <v>148748.73</v>
      </c>
      <c r="E17" s="29">
        <v>245307.366</v>
      </c>
      <c r="F17" s="29">
        <v>253793.136</v>
      </c>
      <c r="G17" s="29"/>
      <c r="H17" s="29"/>
      <c r="I17" s="29"/>
      <c r="J17" s="29"/>
      <c r="K17" s="29"/>
      <c r="L17" s="29"/>
      <c r="M17" s="29"/>
      <c r="N17" s="29"/>
      <c r="O17" s="29">
        <f t="shared" si="1"/>
        <v>839905.0830000001</v>
      </c>
      <c r="P17" s="60">
        <f t="shared" si="0"/>
        <v>1.7870486541604675</v>
      </c>
    </row>
    <row r="18" spans="1:16" ht="12.75">
      <c r="A18" s="59" t="s">
        <v>98</v>
      </c>
      <c r="B18" s="28" t="s">
        <v>141</v>
      </c>
      <c r="C18" s="29">
        <v>198381.54</v>
      </c>
      <c r="D18" s="29">
        <v>201835.76</v>
      </c>
      <c r="E18" s="29">
        <v>226365.653</v>
      </c>
      <c r="F18" s="29">
        <v>237818.842</v>
      </c>
      <c r="G18" s="29"/>
      <c r="H18" s="29"/>
      <c r="I18" s="29"/>
      <c r="J18" s="29"/>
      <c r="K18" s="29"/>
      <c r="L18" s="29"/>
      <c r="M18" s="29"/>
      <c r="N18" s="29"/>
      <c r="O18" s="29">
        <f t="shared" si="1"/>
        <v>864401.7949999999</v>
      </c>
      <c r="P18" s="60">
        <f t="shared" si="0"/>
        <v>1.8391698010579156</v>
      </c>
    </row>
    <row r="19" spans="1:16" ht="12.75">
      <c r="A19" s="59" t="s">
        <v>99</v>
      </c>
      <c r="B19" s="28" t="s">
        <v>172</v>
      </c>
      <c r="C19" s="29">
        <v>151813.96</v>
      </c>
      <c r="D19" s="29">
        <v>178164.996</v>
      </c>
      <c r="E19" s="29">
        <v>181073.431</v>
      </c>
      <c r="F19" s="29">
        <v>228118.872</v>
      </c>
      <c r="G19" s="29"/>
      <c r="H19" s="29"/>
      <c r="I19" s="29"/>
      <c r="J19" s="29"/>
      <c r="K19" s="29"/>
      <c r="L19" s="29"/>
      <c r="M19" s="29"/>
      <c r="N19" s="29"/>
      <c r="O19" s="29">
        <f t="shared" si="1"/>
        <v>739171.259</v>
      </c>
      <c r="P19" s="60">
        <f t="shared" si="0"/>
        <v>1.572719382613914</v>
      </c>
    </row>
    <row r="20" spans="1:16" ht="12.75">
      <c r="A20" s="59" t="s">
        <v>100</v>
      </c>
      <c r="B20" s="28" t="s">
        <v>132</v>
      </c>
      <c r="C20" s="29">
        <v>197423.584</v>
      </c>
      <c r="D20" s="29">
        <v>195402.537</v>
      </c>
      <c r="E20" s="29">
        <v>221069.335</v>
      </c>
      <c r="F20" s="29">
        <v>226162.074</v>
      </c>
      <c r="G20" s="29"/>
      <c r="H20" s="29"/>
      <c r="I20" s="29"/>
      <c r="J20" s="29"/>
      <c r="K20" s="29"/>
      <c r="L20" s="29"/>
      <c r="M20" s="29"/>
      <c r="N20" s="29"/>
      <c r="O20" s="29">
        <f t="shared" si="1"/>
        <v>840057.53</v>
      </c>
      <c r="P20" s="60">
        <f t="shared" si="0"/>
        <v>1.7873730124858247</v>
      </c>
    </row>
    <row r="21" spans="1:16" ht="12.75">
      <c r="A21" s="59" t="s">
        <v>101</v>
      </c>
      <c r="B21" s="28" t="s">
        <v>133</v>
      </c>
      <c r="C21" s="29">
        <v>261382.922</v>
      </c>
      <c r="D21" s="29">
        <v>350478.923</v>
      </c>
      <c r="E21" s="29">
        <v>319136.767</v>
      </c>
      <c r="F21" s="29">
        <v>214549.464</v>
      </c>
      <c r="G21" s="29"/>
      <c r="H21" s="29"/>
      <c r="I21" s="29"/>
      <c r="J21" s="29"/>
      <c r="K21" s="29"/>
      <c r="L21" s="29"/>
      <c r="M21" s="29"/>
      <c r="N21" s="29"/>
      <c r="O21" s="29">
        <f t="shared" si="1"/>
        <v>1145548.076</v>
      </c>
      <c r="P21" s="60">
        <f t="shared" si="0"/>
        <v>2.43735892177225</v>
      </c>
    </row>
    <row r="22" spans="1:16" ht="12.75">
      <c r="A22" s="59" t="s">
        <v>102</v>
      </c>
      <c r="B22" s="28" t="s">
        <v>154</v>
      </c>
      <c r="C22" s="29">
        <v>191851.365</v>
      </c>
      <c r="D22" s="29">
        <v>225425.189</v>
      </c>
      <c r="E22" s="29">
        <v>246713.437</v>
      </c>
      <c r="F22" s="29">
        <v>210522.171</v>
      </c>
      <c r="G22" s="29"/>
      <c r="H22" s="29"/>
      <c r="I22" s="29"/>
      <c r="J22" s="29"/>
      <c r="K22" s="29"/>
      <c r="L22" s="29"/>
      <c r="M22" s="29"/>
      <c r="N22" s="29"/>
      <c r="O22" s="29">
        <f t="shared" si="1"/>
        <v>874512.162</v>
      </c>
      <c r="P22" s="60">
        <f t="shared" si="0"/>
        <v>1.860681419580194</v>
      </c>
    </row>
    <row r="23" spans="1:16" ht="12.75">
      <c r="A23" s="59" t="s">
        <v>103</v>
      </c>
      <c r="B23" s="28" t="s">
        <v>160</v>
      </c>
      <c r="C23" s="29">
        <v>180255.541</v>
      </c>
      <c r="D23" s="29">
        <v>198133.111</v>
      </c>
      <c r="E23" s="29">
        <v>228302.811</v>
      </c>
      <c r="F23" s="29">
        <v>207488.161</v>
      </c>
      <c r="G23" s="29"/>
      <c r="H23" s="29"/>
      <c r="I23" s="29"/>
      <c r="J23" s="29"/>
      <c r="K23" s="29"/>
      <c r="L23" s="29"/>
      <c r="M23" s="29"/>
      <c r="N23" s="29"/>
      <c r="O23" s="29">
        <f t="shared" si="1"/>
        <v>814179.624</v>
      </c>
      <c r="P23" s="60">
        <f t="shared" si="0"/>
        <v>1.732313127713355</v>
      </c>
    </row>
    <row r="24" spans="1:16" ht="12.75">
      <c r="A24" s="59" t="s">
        <v>104</v>
      </c>
      <c r="B24" s="28" t="s">
        <v>173</v>
      </c>
      <c r="C24" s="29">
        <v>129469.13</v>
      </c>
      <c r="D24" s="29">
        <v>159764.655</v>
      </c>
      <c r="E24" s="29">
        <v>175315.356</v>
      </c>
      <c r="F24" s="29">
        <v>188281.323</v>
      </c>
      <c r="G24" s="29"/>
      <c r="H24" s="29"/>
      <c r="I24" s="29"/>
      <c r="J24" s="29"/>
      <c r="K24" s="29"/>
      <c r="L24" s="29"/>
      <c r="M24" s="29"/>
      <c r="N24" s="29"/>
      <c r="O24" s="29">
        <f t="shared" si="1"/>
        <v>652830.464</v>
      </c>
      <c r="P24" s="60">
        <f t="shared" si="0"/>
        <v>1.389013860850933</v>
      </c>
    </row>
    <row r="25" spans="1:16" ht="12.75">
      <c r="A25" s="26"/>
      <c r="B25" s="183" t="s">
        <v>84</v>
      </c>
      <c r="C25" s="18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31660694.439</v>
      </c>
      <c r="P25" s="36">
        <f>SUM(P5:P24)</f>
        <v>67.36380399664843</v>
      </c>
    </row>
    <row r="26" spans="1:16" ht="13.5" customHeight="1">
      <c r="A26" s="26"/>
      <c r="B26" s="184" t="s">
        <v>107</v>
      </c>
      <c r="C26" s="18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46999564.39599999</v>
      </c>
      <c r="P26" s="29">
        <f>O26/O$26*100</f>
        <v>100</v>
      </c>
    </row>
    <row r="27" ht="12.75">
      <c r="B27" s="162" t="s">
        <v>178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2013-05-01T04:36:04Z</dcterms:modified>
  <cp:category/>
  <cp:version/>
  <cp:contentType/>
  <cp:contentStatus/>
</cp:coreProperties>
</file>