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"/>
    </mc:Choice>
  </mc:AlternateContent>
  <bookViews>
    <workbookView xWindow="240" yWindow="480" windowWidth="15570" windowHeight="7590" tabRatio="900" activeTab="13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52511"/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9" i="1"/>
  <c r="L21" i="1"/>
  <c r="L24" i="1"/>
  <c r="L25" i="1"/>
  <c r="L26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43" i="1"/>
  <c r="L46" i="1"/>
  <c r="D10" i="1"/>
  <c r="D11" i="1"/>
  <c r="D12" i="1"/>
  <c r="D13" i="1"/>
  <c r="D14" i="1"/>
  <c r="D15" i="1"/>
  <c r="D16" i="1"/>
  <c r="D17" i="1"/>
  <c r="D19" i="1"/>
  <c r="D21" i="1"/>
  <c r="D24" i="1"/>
  <c r="D25" i="1"/>
  <c r="D26" i="1"/>
  <c r="D28" i="1"/>
  <c r="D30" i="1"/>
  <c r="D31" i="1"/>
  <c r="D32" i="1"/>
  <c r="D33" i="1"/>
  <c r="D34" i="1"/>
  <c r="D35" i="1"/>
  <c r="D36" i="1"/>
  <c r="D37" i="1"/>
  <c r="D38" i="1"/>
  <c r="D39" i="1"/>
  <c r="D40" i="1"/>
  <c r="D41" i="1"/>
  <c r="D43" i="1"/>
  <c r="H10" i="1"/>
  <c r="H11" i="1"/>
  <c r="H12" i="1"/>
  <c r="H13" i="1"/>
  <c r="H14" i="1"/>
  <c r="H15" i="1"/>
  <c r="H16" i="1"/>
  <c r="H17" i="1"/>
  <c r="H19" i="1"/>
  <c r="H21" i="1"/>
  <c r="H24" i="1"/>
  <c r="H25" i="1"/>
  <c r="H26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6" i="1"/>
  <c r="M10" i="1"/>
  <c r="M11" i="1"/>
  <c r="M12" i="1"/>
  <c r="M13" i="1"/>
  <c r="M14" i="1"/>
  <c r="M15" i="1"/>
  <c r="M16" i="1"/>
  <c r="M17" i="1"/>
  <c r="M19" i="1"/>
  <c r="M21" i="1"/>
  <c r="M24" i="1"/>
  <c r="M25" i="1"/>
  <c r="M26" i="1"/>
  <c r="M28" i="1"/>
  <c r="M30" i="1"/>
  <c r="M31" i="1"/>
  <c r="M32" i="1"/>
  <c r="M33" i="1"/>
  <c r="M34" i="1"/>
  <c r="M35" i="1"/>
  <c r="M36" i="1"/>
  <c r="M37" i="1"/>
  <c r="M38" i="1"/>
  <c r="M39" i="1"/>
  <c r="M40" i="1"/>
  <c r="M41" i="1"/>
  <c r="M43" i="1"/>
  <c r="M46" i="1"/>
  <c r="I10" i="1"/>
  <c r="I11" i="1"/>
  <c r="I12" i="1"/>
  <c r="I13" i="1"/>
  <c r="I14" i="1"/>
  <c r="I15" i="1"/>
  <c r="I16" i="1"/>
  <c r="I17" i="1"/>
  <c r="I19" i="1"/>
  <c r="I21" i="1"/>
  <c r="I24" i="1"/>
  <c r="I25" i="1"/>
  <c r="I26" i="1"/>
  <c r="I28" i="1"/>
  <c r="I30" i="1"/>
  <c r="I31" i="1"/>
  <c r="I32" i="1"/>
  <c r="I33" i="1"/>
  <c r="I34" i="1"/>
  <c r="I35" i="1"/>
  <c r="I36" i="1"/>
  <c r="I37" i="1"/>
  <c r="I38" i="1"/>
  <c r="I39" i="1"/>
  <c r="I40" i="1"/>
  <c r="I41" i="1"/>
  <c r="I43" i="1"/>
  <c r="I46" i="1"/>
  <c r="O76" i="22" l="1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1"/>
  <c r="B42" i="1"/>
  <c r="B42" i="2" s="1"/>
  <c r="K29" i="1"/>
  <c r="J29" i="1"/>
  <c r="J29" i="2" s="1"/>
  <c r="G29" i="1"/>
  <c r="F29" i="1"/>
  <c r="F29" i="2" s="1"/>
  <c r="C29" i="1"/>
  <c r="B29" i="1"/>
  <c r="B29" i="2" s="1"/>
  <c r="K27" i="1"/>
  <c r="J27" i="1"/>
  <c r="J27" i="2" s="1"/>
  <c r="G27" i="1"/>
  <c r="F27" i="1"/>
  <c r="F27" i="2" s="1"/>
  <c r="C27" i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B20" i="1"/>
  <c r="B20" i="2" s="1"/>
  <c r="K18" i="1"/>
  <c r="J18" i="1"/>
  <c r="J18" i="2" s="1"/>
  <c r="G18" i="1"/>
  <c r="F18" i="1"/>
  <c r="F18" i="2" s="1"/>
  <c r="C18" i="1"/>
  <c r="B18" i="1"/>
  <c r="B18" i="2" s="1"/>
  <c r="K9" i="1"/>
  <c r="J9" i="1"/>
  <c r="J9" i="2" s="1"/>
  <c r="G9" i="1"/>
  <c r="F9" i="1"/>
  <c r="F9" i="2" s="1"/>
  <c r="C9" i="1"/>
  <c r="B9" i="1"/>
  <c r="B9" i="2" s="1"/>
  <c r="D23" i="1" l="1"/>
  <c r="I27" i="1"/>
  <c r="H27" i="1"/>
  <c r="I9" i="1"/>
  <c r="H9" i="1"/>
  <c r="L18" i="1"/>
  <c r="M18" i="1"/>
  <c r="M29" i="1"/>
  <c r="L29" i="1"/>
  <c r="K8" i="1"/>
  <c r="L9" i="1"/>
  <c r="M9" i="1"/>
  <c r="C20" i="2"/>
  <c r="D20" i="1"/>
  <c r="I23" i="1"/>
  <c r="H23" i="1"/>
  <c r="L27" i="1"/>
  <c r="M27" i="1"/>
  <c r="C42" i="2"/>
  <c r="D42" i="1"/>
  <c r="C9" i="2"/>
  <c r="D9" i="1"/>
  <c r="C18" i="2"/>
  <c r="D18" i="1"/>
  <c r="H20" i="1"/>
  <c r="I20" i="1"/>
  <c r="M23" i="1"/>
  <c r="L23" i="1"/>
  <c r="C29" i="2"/>
  <c r="D29" i="1"/>
  <c r="I42" i="1"/>
  <c r="H42" i="1"/>
  <c r="I18" i="1"/>
  <c r="H18" i="1"/>
  <c r="L20" i="1"/>
  <c r="M20" i="1"/>
  <c r="C27" i="2"/>
  <c r="D27" i="1"/>
  <c r="H29" i="1"/>
  <c r="I29" i="1"/>
  <c r="L42" i="1"/>
  <c r="M42" i="1"/>
  <c r="K22" i="1"/>
  <c r="G22" i="1"/>
  <c r="J22" i="1"/>
  <c r="J22" i="2" s="1"/>
  <c r="J8" i="1"/>
  <c r="J8" i="2" s="1"/>
  <c r="G29" i="2"/>
  <c r="G18" i="2"/>
  <c r="B23" i="3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J44" i="1"/>
  <c r="K8" i="2"/>
  <c r="K22" i="2"/>
  <c r="K29" i="2"/>
  <c r="K18" i="2"/>
  <c r="C8" i="1"/>
  <c r="D8" i="1" s="1"/>
  <c r="G23" i="2"/>
  <c r="K27" i="2"/>
  <c r="C22" i="1"/>
  <c r="G42" i="2"/>
  <c r="K44" i="1"/>
  <c r="J46" i="2"/>
  <c r="L44" i="1" l="1"/>
  <c r="M44" i="1"/>
  <c r="I8" i="1"/>
  <c r="H8" i="1"/>
  <c r="G22" i="2"/>
  <c r="I22" i="1"/>
  <c r="H22" i="1"/>
  <c r="M22" i="1"/>
  <c r="L22" i="1"/>
  <c r="C22" i="2"/>
  <c r="D22" i="1"/>
  <c r="M8" i="1"/>
  <c r="L8" i="1"/>
  <c r="J44" i="2"/>
  <c r="J45" i="1"/>
  <c r="C8" i="2"/>
  <c r="C44" i="1"/>
  <c r="B8" i="2"/>
  <c r="B44" i="1"/>
  <c r="B46" i="1" s="1"/>
  <c r="G8" i="2"/>
  <c r="G44" i="1"/>
  <c r="K44" i="2"/>
  <c r="M27" i="2" s="1"/>
  <c r="F8" i="2"/>
  <c r="F44" i="1"/>
  <c r="F46" i="2"/>
  <c r="C45" i="2"/>
  <c r="B46" i="2"/>
  <c r="H44" i="1" l="1"/>
  <c r="I44" i="1"/>
  <c r="D44" i="1"/>
  <c r="C46" i="1"/>
  <c r="F44" i="2"/>
  <c r="F45" i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46" i="1" l="1"/>
  <c r="C46" i="2"/>
  <c r="K46" i="2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45" i="1" l="1"/>
  <c r="L45" i="1"/>
  <c r="H45" i="1"/>
  <c r="I45" i="1"/>
  <c r="O75" i="22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E44" i="1"/>
  <c r="E46" i="1" s="1"/>
  <c r="B44" i="3"/>
  <c r="D43" i="3"/>
  <c r="E43" i="1"/>
  <c r="B43" i="3"/>
  <c r="D42" i="3"/>
  <c r="E42" i="1"/>
  <c r="B42" i="3"/>
  <c r="D41" i="3"/>
  <c r="E41" i="1"/>
  <c r="B41" i="3"/>
  <c r="D40" i="3"/>
  <c r="E40" i="1"/>
  <c r="B40" i="3"/>
  <c r="D39" i="3"/>
  <c r="E39" i="1"/>
  <c r="B39" i="3"/>
  <c r="D38" i="3"/>
  <c r="E38" i="1"/>
  <c r="B38" i="3"/>
  <c r="D37" i="3"/>
  <c r="E37" i="1"/>
  <c r="B37" i="3"/>
  <c r="D36" i="3"/>
  <c r="E36" i="1"/>
  <c r="B36" i="3"/>
  <c r="D35" i="3"/>
  <c r="E35" i="1"/>
  <c r="B35" i="3"/>
  <c r="D34" i="3"/>
  <c r="E34" i="1"/>
  <c r="B34" i="3"/>
  <c r="D33" i="3"/>
  <c r="E33" i="1"/>
  <c r="B33" i="3"/>
  <c r="D32" i="3"/>
  <c r="E32" i="1"/>
  <c r="B32" i="3"/>
  <c r="D31" i="3"/>
  <c r="E31" i="1"/>
  <c r="B31" i="3"/>
  <c r="D30" i="3"/>
  <c r="E30" i="1"/>
  <c r="B30" i="3"/>
  <c r="D29" i="3"/>
  <c r="E29" i="1"/>
  <c r="B29" i="3"/>
  <c r="D28" i="3"/>
  <c r="E28" i="1"/>
  <c r="B28" i="3"/>
  <c r="D27" i="3"/>
  <c r="E27" i="1"/>
  <c r="B27" i="3"/>
  <c r="D26" i="3"/>
  <c r="E26" i="1"/>
  <c r="B26" i="3"/>
  <c r="D25" i="3"/>
  <c r="E25" i="1"/>
  <c r="B25" i="3"/>
  <c r="D24" i="3"/>
  <c r="E24" i="1"/>
  <c r="B24" i="3"/>
  <c r="D23" i="3"/>
  <c r="E23" i="1"/>
  <c r="D22" i="3"/>
  <c r="E22" i="1"/>
  <c r="B22" i="3"/>
  <c r="D21" i="3"/>
  <c r="E21" i="1"/>
  <c r="B21" i="3"/>
  <c r="D20" i="3"/>
  <c r="E20" i="1"/>
  <c r="B20" i="3"/>
  <c r="D19" i="3"/>
  <c r="E19" i="1"/>
  <c r="B19" i="3"/>
  <c r="D18" i="3"/>
  <c r="E18" i="1"/>
  <c r="B18" i="3"/>
  <c r="D17" i="3"/>
  <c r="E17" i="1"/>
  <c r="B17" i="3"/>
  <c r="D16" i="3"/>
  <c r="E16" i="1"/>
  <c r="B16" i="3"/>
  <c r="D15" i="3"/>
  <c r="E15" i="1"/>
  <c r="B15" i="3"/>
  <c r="D14" i="3"/>
  <c r="E14" i="1"/>
  <c r="B14" i="3"/>
  <c r="D13" i="3"/>
  <c r="E13" i="1"/>
  <c r="B13" i="3"/>
  <c r="D12" i="3"/>
  <c r="E12" i="1"/>
  <c r="B12" i="3"/>
  <c r="D11" i="3"/>
  <c r="E11" i="1"/>
  <c r="B11" i="3"/>
  <c r="D10" i="3"/>
  <c r="E10" i="1"/>
  <c r="B10" i="3"/>
  <c r="D9" i="3"/>
  <c r="E9" i="1"/>
  <c r="B9" i="3"/>
  <c r="D8" i="3"/>
  <c r="E8" i="1"/>
  <c r="B8" i="3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<sst xmlns="http://schemas.openxmlformats.org/spreadsheetml/2006/main" count="420" uniqueCount="230">
  <si>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</si>
  <si>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</si>
  <si>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</si>
  <si>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</si>
  <si>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</si>
  <si>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</si>
  <si>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</si>
  <si>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</si>
  <si>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</si>
  <si>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</si>
  <si>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</si>
  <si>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</si>
  <si>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</si>
  <si>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</si>
  <si>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</si>
  <si>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</si>
  <si>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</si>
  <si>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</si>
  <si>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</si>
  <si>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</si>
  <si>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</si>
  <si>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</si>
  <si>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</si>
  <si>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</si>
  <si>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</si>
  <si>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</si>
  <si>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</si>
  <si>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</si>
  <si>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</si>
  <si>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</si>
  <si>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</si>
  <si>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</si>
  <si>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</si>
  <si>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</si>
  <si>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</si>
  <si>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</si>
  <si>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</si>
  <si>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</si>
  <si>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</si>
  <si>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</si>
  <si>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</si>
  <si>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</si>
  <si>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</si>
  <si>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</si>
  <si>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</si>
  <si>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</si>
  <si>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</si>
  <si>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</si>
  <si>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</si>
  <si>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</si>
  <si>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</si>
  <si>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</si>
  <si>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</si>
  <si>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</si>
  <si>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</si>
  <si>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</si>
  <si>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</si>
  <si>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</si>
  <si>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</si>
  <si>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</si>
  <si>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</si>
  <si>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</si>
  <si>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</si>
  <si>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</si>
  <si>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</si>
  <si>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</si>
  <si>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</si>
  <si>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</si>
  <si>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</si>
  <si>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</si>
  <si>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</si>
  <si>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</si>
  <si>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</si>
  <si>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</si>
  <si>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</si>
  <si>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</si>
  <si>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</si>
  <si>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</si>
  <si>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</si>
  <si>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</si>
  <si>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</si>
  <si>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</si>
  <si>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</si>
  <si>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</si>
  <si>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</si>
  <si>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</si>
  <si>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</si>
  <si>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</si>
  <si>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</si>
  <si>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</si>
  <si>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</si>
  <si>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</si>
  <si>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</si>
  <si>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</si>
  <si>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</si>
  <si>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</si>
  <si>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</si>
  <si>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</si>
  <si>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</si>
  <si>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</si>
  <si>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</si>
  <si>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</si>
  <si>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</si>
  <si>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</si>
  <si>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</si>
  <si>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</si>
  <si>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</si>
  <si>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</si>
  <si>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</si>
  <si>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</si>
  <si>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</si>
  <si>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Pay(15)  (%)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</si>
  <si>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2014 yılı için TUİK rakamları kullanılmıştır. </t>
    </r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</si>
  <si>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</si>
  <si>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</si>
  <si>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</si>
  <si>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</si>
  <si>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</si>
  <si>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</si>
  <si>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</si>
  <si>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Değişim    ('16/'15)</t>
  </si>
  <si>
    <t xml:space="preserve"> Pay(16)  (%)</t>
  </si>
  <si>
    <t>Not: İlgili dönem ortalama MB Dolar Satış Kuru baz alınarak hesaplanmıştır.</t>
  </si>
  <si>
    <t>2016 YILI İHRACATIMIZDA İLK 20 ÜLKE (1.000 $)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</si>
  <si>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=2015 Yılında 0 fobusd üzerindeki İller baz alınmıştır.</t>
    </r>
  </si>
  <si>
    <t>*Ocak - şUBAT dönemi için ilk ay TUİK, son ay TİM rakamı kullanılmıştır.</t>
  </si>
  <si>
    <t>SON 12 AYLIK
(2016/2015)</t>
  </si>
  <si>
    <t>2016 İHRACAT RAKAMLARI - TL</t>
  </si>
  <si>
    <t xml:space="preserve">SEKTÖREL BAZDA İHRACAT RAKAMLARI -1.000 $ </t>
  </si>
  <si>
    <t>2014 - 2015</t>
  </si>
  <si>
    <t>2015 - 2016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</si>
  <si>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</si>
  <si>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</si>
  <si>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</si>
  <si>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</si>
  <si>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</si>
  <si>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</si>
  <si>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</si>
  <si>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</si>
  <si>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</si>
  <si>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</si>
  <si>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</si>
  <si>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</si>
  <si>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</si>
  <si>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</si>
  <si>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</si>
  <si>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</si>
  <si>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</si>
  <si>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</si>
  <si>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</si>
  <si>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</si>
  <si>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</si>
  <si>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</si>
  <si>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</si>
  <si>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</si>
  <si>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</si>
  <si>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</si>
  <si>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</si>
  <si>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KOCAELİ SERBEST BLG.</t>
  </si>
  <si>
    <t>NORVEÇ</t>
  </si>
  <si>
    <t xml:space="preserve">ESTONYA </t>
  </si>
  <si>
    <t xml:space="preserve">BEYAZ RUSYA </t>
  </si>
  <si>
    <t xml:space="preserve">VIETNAM </t>
  </si>
  <si>
    <t xml:space="preserve">KOLOMBİYA </t>
  </si>
  <si>
    <t xml:space="preserve">BAHREYN </t>
  </si>
  <si>
    <t>MEKSİKA</t>
  </si>
  <si>
    <t>KIRGIZİSTAN</t>
  </si>
  <si>
    <t>MOLDAVYA</t>
  </si>
  <si>
    <t xml:space="preserve">ALMANYA </t>
  </si>
  <si>
    <t>BİRLEŞİK KRALLIK</t>
  </si>
  <si>
    <t>IRAK</t>
  </si>
  <si>
    <t>İTALYA</t>
  </si>
  <si>
    <t>BİRLEŞİK DEVLETLER</t>
  </si>
  <si>
    <t>FRANSA</t>
  </si>
  <si>
    <t>İSPANYA</t>
  </si>
  <si>
    <t>İRAN (İSLAM CUM.)</t>
  </si>
  <si>
    <t>HOLLANDA</t>
  </si>
  <si>
    <t>BİRLEŞİK ARAP EMİRLİKLERİ</t>
  </si>
  <si>
    <t>İSTANBUL</t>
  </si>
  <si>
    <t>BURSA</t>
  </si>
  <si>
    <t>KOCAELI</t>
  </si>
  <si>
    <t>İZMIR</t>
  </si>
  <si>
    <t>GAZIANTEP</t>
  </si>
  <si>
    <t>ANKARA</t>
  </si>
  <si>
    <t>SAKARYA</t>
  </si>
  <si>
    <t>MANISA</t>
  </si>
  <si>
    <t>DENIZLI</t>
  </si>
  <si>
    <t>MERSIN</t>
  </si>
  <si>
    <t>YALOVA</t>
  </si>
  <si>
    <t>BINGÖL</t>
  </si>
  <si>
    <t>SIIRT</t>
  </si>
  <si>
    <t>ELAZIĞ</t>
  </si>
  <si>
    <t>ERZINCAN</t>
  </si>
  <si>
    <t>VAN</t>
  </si>
  <si>
    <t>NEVŞEHIR</t>
  </si>
  <si>
    <t>YOZGAT</t>
  </si>
  <si>
    <t>ARDAHAN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</si>
  <si>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</si>
  <si>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</si>
  <si>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</si>
  <si>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</si>
  <si>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</si>
  <si>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</si>
  <si>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</si>
  <si>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</si>
  <si>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</si>
  <si>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</si>
  <si>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</si>
  <si>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</si>
  <si>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</si>
  <si>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 xml:space="preserve">SUUDİ ARABİSTAN </t>
  </si>
  <si>
    <t>İSRAİL</t>
  </si>
  <si>
    <t xml:space="preserve">ROMANYA </t>
  </si>
  <si>
    <t xml:space="preserve">MISIR </t>
  </si>
  <si>
    <t xml:space="preserve">POLONYA </t>
  </si>
  <si>
    <t>BELÇİKA</t>
  </si>
  <si>
    <t>BULGARİSTAN</t>
  </si>
  <si>
    <t>ÇİN HALK CUMHURİYETİ</t>
  </si>
  <si>
    <t xml:space="preserve">RUSYA FEDERASYONU </t>
  </si>
  <si>
    <t>CEZAYİR</t>
  </si>
  <si>
    <t>1 Kasım  - 30 Kasım</t>
  </si>
  <si>
    <t>1 Ocak - 30 Kasım</t>
  </si>
  <si>
    <t>1 Aralık - 30 Kasım</t>
  </si>
  <si>
    <t>1 - 30 KASıM İHRACAT RAKAMLARI</t>
  </si>
  <si>
    <t>1 - 30 KASıM</t>
  </si>
  <si>
    <t>1 OCAK  -  30 KASıM</t>
  </si>
  <si>
    <t>KASIM (2016/2015)</t>
  </si>
  <si>
    <t>OCAK-KASIM
(2016/2015)</t>
  </si>
  <si>
    <t>2015  1 - 30 KASıM</t>
  </si>
  <si>
    <t>2016  1 - 30 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</si>
</sst>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0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  <xf numFmtId="9" fontId="78" fillId="0" borderId="0" applyFont="0" applyFill="0" applyBorder="0" applyAlignment="0" applyProtection="0"/>
  </cellStyleXfs>
  <cellXfs count="203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21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168" fontId="21" fillId="24" borderId="9" xfId="337" applyNumberFormat="1" applyFont="1" applyFill="1" applyBorder="1" applyAlignment="1">
      <alignment horizontal="center"/>
    </xf>
    <xf numFmtId="168" fontId="24" fillId="0" borderId="9" xfId="337" applyNumberFormat="1" applyFont="1" applyFill="1" applyBorder="1" applyAlignment="1">
      <alignment horizontal="center"/>
    </xf>
    <xf numFmtId="168" fontId="21" fillId="0" borderId="9" xfId="337" applyNumberFormat="1" applyFont="1" applyFill="1" applyBorder="1" applyAlignment="1">
      <alignment horizontal="center"/>
    </xf>
    <xf numFmtId="3" fontId="21" fillId="24" borderId="37" xfId="2" applyNumberFormat="1" applyFont="1" applyFill="1" applyBorder="1" applyAlignment="1">
      <alignment horizontal="center"/>
    </xf>
    <xf numFmtId="166" fontId="21" fillId="24" borderId="38" xfId="2" applyNumberFormat="1" applyFont="1" applyFill="1" applyBorder="1" applyAlignment="1">
      <alignment horizontal="center"/>
    </xf>
    <xf numFmtId="3" fontId="24" fillId="0" borderId="37" xfId="2" applyNumberFormat="1" applyFont="1" applyFill="1" applyBorder="1" applyAlignment="1">
      <alignment horizontal="center"/>
    </xf>
    <xf numFmtId="166" fontId="24" fillId="0" borderId="38" xfId="2" applyNumberFormat="1" applyFont="1" applyFill="1" applyBorder="1" applyAlignment="1">
      <alignment horizontal="center"/>
    </xf>
    <xf numFmtId="166" fontId="21" fillId="0" borderId="38" xfId="2" applyNumberFormat="1" applyFont="1" applyFill="1" applyBorder="1" applyAlignment="1">
      <alignment horizontal="center"/>
    </xf>
    <xf numFmtId="0" fontId="23" fillId="24" borderId="44" xfId="2" applyFont="1" applyFill="1" applyBorder="1"/>
    <xf numFmtId="3" fontId="21" fillId="24" borderId="34" xfId="2" applyNumberFormat="1" applyFont="1" applyFill="1" applyBorder="1" applyAlignment="1">
      <alignment horizontal="center"/>
    </xf>
    <xf numFmtId="3" fontId="21" fillId="24" borderId="35" xfId="2" applyNumberFormat="1" applyFont="1" applyFill="1" applyBorder="1" applyAlignment="1">
      <alignment horizontal="center"/>
    </xf>
    <xf numFmtId="168" fontId="21" fillId="24" borderId="35" xfId="337" applyNumberFormat="1" applyFont="1" applyFill="1" applyBorder="1" applyAlignment="1">
      <alignment horizontal="center"/>
    </xf>
    <xf numFmtId="166" fontId="21" fillId="24" borderId="36" xfId="2" applyNumberFormat="1" applyFont="1" applyFill="1" applyBorder="1" applyAlignment="1">
      <alignment horizontal="center"/>
    </xf>
    <xf numFmtId="0" fontId="21" fillId="0" borderId="45" xfId="2" applyFont="1" applyFill="1" applyBorder="1"/>
    <xf numFmtId="0" fontId="17" fillId="0" borderId="45" xfId="2" applyFont="1" applyFill="1" applyBorder="1"/>
    <xf numFmtId="0" fontId="23" fillId="24" borderId="45" xfId="2" applyFont="1" applyFill="1" applyBorder="1"/>
    <xf numFmtId="0" fontId="17" fillId="0" borderId="45" xfId="0" applyFont="1" applyFill="1" applyBorder="1"/>
    <xf numFmtId="0" fontId="21" fillId="24" borderId="45" xfId="2" applyFont="1" applyFill="1" applyBorder="1"/>
    <xf numFmtId="0" fontId="21" fillId="0" borderId="46" xfId="2" applyFont="1" applyFill="1" applyBorder="1"/>
    <xf numFmtId="3" fontId="21" fillId="0" borderId="39" xfId="2" applyNumberFormat="1" applyFont="1" applyFill="1" applyBorder="1" applyAlignment="1">
      <alignment horizontal="center"/>
    </xf>
    <xf numFmtId="3" fontId="21" fillId="0" borderId="40" xfId="2" applyNumberFormat="1" applyFont="1" applyFill="1" applyBorder="1" applyAlignment="1">
      <alignment horizontal="center"/>
    </xf>
    <xf numFmtId="168" fontId="21" fillId="0" borderId="40" xfId="337" applyNumberFormat="1" applyFont="1" applyFill="1" applyBorder="1" applyAlignment="1">
      <alignment horizontal="center"/>
    </xf>
    <xf numFmtId="166" fontId="21" fillId="0" borderId="41" xfId="2" applyNumberFormat="1" applyFont="1" applyFill="1" applyBorder="1" applyAlignment="1">
      <alignment horizontal="center"/>
    </xf>
    <xf numFmtId="3" fontId="26" fillId="0" borderId="39" xfId="2" applyNumberFormat="1" applyFont="1" applyFill="1" applyBorder="1" applyAlignment="1">
      <alignment horizontal="center"/>
    </xf>
    <xf numFmtId="3" fontId="26" fillId="0" borderId="40" xfId="2" applyNumberFormat="1" applyFont="1" applyFill="1" applyBorder="1" applyAlignment="1">
      <alignment horizontal="center"/>
    </xf>
    <xf numFmtId="168" fontId="26" fillId="0" borderId="40" xfId="337" applyNumberFormat="1" applyFont="1" applyFill="1" applyBorder="1" applyAlignment="1">
      <alignment horizontal="center"/>
    </xf>
    <xf numFmtId="166" fontId="26" fillId="0" borderId="41" xfId="2" applyNumberFormat="1" applyFont="1" applyFill="1" applyBorder="1" applyAlignment="1">
      <alignment horizontal="center"/>
    </xf>
    <xf numFmtId="0" fontId="22" fillId="24" borderId="47" xfId="2" applyFont="1" applyFill="1" applyBorder="1"/>
    <xf numFmtId="3" fontId="25" fillId="24" borderId="48" xfId="2" applyNumberFormat="1" applyFont="1" applyFill="1" applyBorder="1" applyAlignment="1">
      <alignment horizontal="center"/>
    </xf>
    <xf numFmtId="3" fontId="25" fillId="24" borderId="49" xfId="2" applyNumberFormat="1" applyFont="1" applyFill="1" applyBorder="1" applyAlignment="1">
      <alignment horizontal="center"/>
    </xf>
    <xf numFmtId="168" fontId="25" fillId="24" borderId="49" xfId="337" applyNumberFormat="1" applyFont="1" applyFill="1" applyBorder="1" applyAlignment="1">
      <alignment horizontal="center"/>
    </xf>
    <xf numFmtId="166" fontId="25" fillId="24" borderId="50" xfId="2" applyNumberFormat="1" applyFont="1" applyFill="1" applyBorder="1" applyAlignment="1">
      <alignment horizontal="center"/>
    </xf>
    <xf numFmtId="3" fontId="27" fillId="24" borderId="48" xfId="2" applyNumberFormat="1" applyFont="1" applyFill="1" applyBorder="1" applyAlignment="1">
      <alignment horizontal="center"/>
    </xf>
    <xf numFmtId="3" fontId="27" fillId="24" borderId="49" xfId="2" applyNumberFormat="1" applyFont="1" applyFill="1" applyBorder="1" applyAlignment="1">
      <alignment horizontal="center"/>
    </xf>
    <xf numFmtId="168" fontId="27" fillId="24" borderId="49" xfId="337" applyNumberFormat="1" applyFont="1" applyFill="1" applyBorder="1" applyAlignment="1">
      <alignment horizontal="center"/>
    </xf>
    <xf numFmtId="167" fontId="27" fillId="24" borderId="50" xfId="2" applyNumberFormat="1" applyFont="1" applyFill="1" applyBorder="1" applyAlignment="1">
      <alignment horizontal="center"/>
    </xf>
    <xf numFmtId="0" fontId="29" fillId="0" borderId="47" xfId="2" applyFont="1" applyFill="1" applyBorder="1"/>
    <xf numFmtId="3" fontId="29" fillId="24" borderId="48" xfId="2" applyNumberFormat="1" applyFont="1" applyFill="1" applyBorder="1" applyAlignment="1">
      <alignment horizontal="center"/>
    </xf>
    <xf numFmtId="3" fontId="29" fillId="24" borderId="49" xfId="2" applyNumberFormat="1" applyFont="1" applyFill="1" applyBorder="1" applyAlignment="1">
      <alignment horizontal="center"/>
    </xf>
    <xf numFmtId="168" fontId="29" fillId="24" borderId="49" xfId="337" applyNumberFormat="1" applyFont="1" applyFill="1" applyBorder="1" applyAlignment="1">
      <alignment horizontal="center"/>
    </xf>
    <xf numFmtId="3" fontId="29" fillId="24" borderId="50" xfId="2" applyNumberFormat="1" applyFont="1" applyFill="1" applyBorder="1" applyAlignment="1">
      <alignment horizontal="center"/>
    </xf>
    <xf numFmtId="3" fontId="75" fillId="24" borderId="48" xfId="2" applyNumberFormat="1" applyFont="1" applyFill="1" applyBorder="1" applyAlignment="1">
      <alignment horizontal="center"/>
    </xf>
    <xf numFmtId="3" fontId="75" fillId="24" borderId="49" xfId="2" applyNumberFormat="1" applyFont="1" applyFill="1" applyBorder="1" applyAlignment="1">
      <alignment horizontal="center"/>
    </xf>
    <xf numFmtId="168" fontId="75" fillId="24" borderId="49" xfId="337" applyNumberFormat="1" applyFont="1" applyFill="1" applyBorder="1" applyAlignment="1">
      <alignment horizontal="center"/>
    </xf>
    <xf numFmtId="166" fontId="75" fillId="24" borderId="50" xfId="2" applyNumberFormat="1" applyFont="1" applyFill="1" applyBorder="1" applyAlignment="1">
      <alignment horizontal="center"/>
    </xf>
    <xf numFmtId="0" fontId="17" fillId="0" borderId="44" xfId="2" applyFont="1" applyFill="1" applyBorder="1" applyAlignment="1">
      <alignment wrapText="1"/>
    </xf>
    <xf numFmtId="0" fontId="20" fillId="0" borderId="46" xfId="2" applyFont="1" applyFill="1" applyBorder="1" applyAlignment="1">
      <alignment wrapText="1"/>
    </xf>
    <xf numFmtId="0" fontId="21" fillId="0" borderId="39" xfId="2" applyFont="1" applyFill="1" applyBorder="1" applyAlignment="1">
      <alignment horizontal="center"/>
    </xf>
    <xf numFmtId="1" fontId="21" fillId="0" borderId="40" xfId="2" applyNumberFormat="1" applyFont="1" applyFill="1" applyBorder="1" applyAlignment="1">
      <alignment horizontal="center"/>
    </xf>
    <xf numFmtId="2" fontId="22" fillId="0" borderId="40" xfId="2" applyNumberFormat="1" applyFont="1" applyFill="1" applyBorder="1" applyAlignment="1">
      <alignment horizontal="center" wrapText="1"/>
    </xf>
    <xf numFmtId="2" fontId="22" fillId="0" borderId="41" xfId="2" applyNumberFormat="1" applyFont="1" applyFill="1" applyBorder="1" applyAlignment="1">
      <alignment horizontal="center" wrapText="1"/>
    </xf>
    <xf numFmtId="0" fontId="21" fillId="0" borderId="40" xfId="2" applyFont="1" applyFill="1" applyBorder="1" applyAlignment="1">
      <alignment horizontal="center"/>
    </xf>
    <xf numFmtId="0" fontId="20" fillId="0" borderId="34" xfId="2" applyFont="1" applyFill="1" applyBorder="1" applyAlignment="1">
      <alignment horizontal="center" vertical="center"/>
    </xf>
    <xf numFmtId="0" fontId="20" fillId="0" borderId="35" xfId="2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horizontal="center" vertical="center"/>
    </xf>
    <xf numFmtId="0" fontId="19" fillId="0" borderId="43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horizontal="center" vertical="center"/>
    </xf>
    <xf numFmtId="0" fontId="19" fillId="0" borderId="4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3" fontId="79" fillId="26" borderId="21" xfId="0" applyNumberFormat="1" applyFont="1" applyFill="1" applyBorder="1" applyAlignment="1">
      <alignment horizontal="right"/>
    </xf>
  </cellXfs>
  <cellStyles count="338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" xfId="337" builtinId="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8662598.4494800009</c:v>
                </c:pt>
                <c:pt idx="1">
                  <c:v>8523330.9014599994</c:v>
                </c:pt>
                <c:pt idx="2">
                  <c:v>9124845.8394999988</c:v>
                </c:pt>
                <c:pt idx="3">
                  <c:v>9710463.8264199998</c:v>
                </c:pt>
                <c:pt idx="4">
                  <c:v>8807180.9071500003</c:v>
                </c:pt>
                <c:pt idx="5">
                  <c:v>9651194.4798599984</c:v>
                </c:pt>
                <c:pt idx="6">
                  <c:v>8897038.9293500017</c:v>
                </c:pt>
                <c:pt idx="7">
                  <c:v>8628684.3245499991</c:v>
                </c:pt>
                <c:pt idx="8">
                  <c:v>8694320.9305300005</c:v>
                </c:pt>
                <c:pt idx="9">
                  <c:v>9871877.3257199991</c:v>
                </c:pt>
                <c:pt idx="10">
                  <c:v>9096126.4717500005</c:v>
                </c:pt>
                <c:pt idx="11">
                  <c:v>9209303.4755999986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7469299.2864899999</c:v>
                </c:pt>
                <c:pt idx="1">
                  <c:v>8788477.5530900005</c:v>
                </c:pt>
                <c:pt idx="2">
                  <c:v>9423978.4700199999</c:v>
                </c:pt>
                <c:pt idx="3">
                  <c:v>9438667.7457100023</c:v>
                </c:pt>
                <c:pt idx="4">
                  <c:v>8853378.8720400035</c:v>
                </c:pt>
                <c:pt idx="5">
                  <c:v>9790075.4127000012</c:v>
                </c:pt>
                <c:pt idx="6">
                  <c:v>7270725.1035999991</c:v>
                </c:pt>
                <c:pt idx="7">
                  <c:v>9152460.5699199997</c:v>
                </c:pt>
                <c:pt idx="8">
                  <c:v>8559617.6514799986</c:v>
                </c:pt>
                <c:pt idx="9">
                  <c:v>9442564.4233199973</c:v>
                </c:pt>
                <c:pt idx="10">
                  <c:v>9526774.8665400017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93439136"/>
        <c:axId val="-1193438592"/>
      </c:lineChart>
      <c:catAx>
        <c:axId val="-119343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9343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934385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93439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89731.465129999997</c:v>
                </c:pt>
                <c:pt idx="1">
                  <c:v>105702.40222</c:v>
                </c:pt>
                <c:pt idx="2">
                  <c:v>108135.59894</c:v>
                </c:pt>
                <c:pt idx="3">
                  <c:v>96493.580759999997</c:v>
                </c:pt>
                <c:pt idx="4">
                  <c:v>96162.451709999994</c:v>
                </c:pt>
                <c:pt idx="5">
                  <c:v>99400.112859999994</c:v>
                </c:pt>
                <c:pt idx="6">
                  <c:v>54543.250610000003</c:v>
                </c:pt>
                <c:pt idx="7">
                  <c:v>88693.372929999998</c:v>
                </c:pt>
                <c:pt idx="8">
                  <c:v>133762.6194</c:v>
                </c:pt>
                <c:pt idx="9">
                  <c:v>165762.13357000001</c:v>
                </c:pt>
                <c:pt idx="10">
                  <c:v>145795.82305000001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97812.898400000005</c:v>
                </c:pt>
                <c:pt idx="1">
                  <c:v>94271.043049999993</c:v>
                </c:pt>
                <c:pt idx="2">
                  <c:v>98490.356310000003</c:v>
                </c:pt>
                <c:pt idx="3">
                  <c:v>110854.41593</c:v>
                </c:pt>
                <c:pt idx="4">
                  <c:v>85102.734970000005</c:v>
                </c:pt>
                <c:pt idx="5">
                  <c:v>92497.679629999999</c:v>
                </c:pt>
                <c:pt idx="6">
                  <c:v>76412.842829999994</c:v>
                </c:pt>
                <c:pt idx="7">
                  <c:v>88757.402780000004</c:v>
                </c:pt>
                <c:pt idx="8">
                  <c:v>114412.51446999999</c:v>
                </c:pt>
                <c:pt idx="9">
                  <c:v>200913.78299000001</c:v>
                </c:pt>
                <c:pt idx="10">
                  <c:v>150072.13007000001</c:v>
                </c:pt>
                <c:pt idx="11">
                  <c:v>131132.58483000001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152592"/>
        <c:axId val="-1189152048"/>
      </c:lineChart>
      <c:catAx>
        <c:axId val="-118915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915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9152048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91525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178413.55434</c:v>
                </c:pt>
                <c:pt idx="1">
                  <c:v>169776.46189000001</c:v>
                </c:pt>
                <c:pt idx="2">
                  <c:v>138571.21487</c:v>
                </c:pt>
                <c:pt idx="3">
                  <c:v>141600.09865</c:v>
                </c:pt>
                <c:pt idx="4">
                  <c:v>140964.30918000001</c:v>
                </c:pt>
                <c:pt idx="5">
                  <c:v>154997.40966</c:v>
                </c:pt>
                <c:pt idx="6">
                  <c:v>113449.74396000001</c:v>
                </c:pt>
                <c:pt idx="7">
                  <c:v>123430.15022</c:v>
                </c:pt>
                <c:pt idx="8">
                  <c:v>139134.62648000001</c:v>
                </c:pt>
                <c:pt idx="9">
                  <c:v>252387.28839999999</c:v>
                </c:pt>
                <c:pt idx="10">
                  <c:v>232372.84033000001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245531.10282999999</c:v>
                </c:pt>
                <c:pt idx="1">
                  <c:v>231388.24583999999</c:v>
                </c:pt>
                <c:pt idx="2">
                  <c:v>206870.61434999999</c:v>
                </c:pt>
                <c:pt idx="3">
                  <c:v>242419.20790000001</c:v>
                </c:pt>
                <c:pt idx="4">
                  <c:v>215601.54558999999</c:v>
                </c:pt>
                <c:pt idx="5">
                  <c:v>207594.19146999999</c:v>
                </c:pt>
                <c:pt idx="6">
                  <c:v>227181.93338999999</c:v>
                </c:pt>
                <c:pt idx="7">
                  <c:v>152733.69157</c:v>
                </c:pt>
                <c:pt idx="8">
                  <c:v>261985.31090000001</c:v>
                </c:pt>
                <c:pt idx="9">
                  <c:v>307824.41453000001</c:v>
                </c:pt>
                <c:pt idx="10">
                  <c:v>255191.82045999999</c:v>
                </c:pt>
                <c:pt idx="11">
                  <c:v>271496.09273999999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149328"/>
        <c:axId val="-1193767664"/>
      </c:lineChart>
      <c:catAx>
        <c:axId val="-118914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9376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937676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9149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10191.507659999999</c:v>
                </c:pt>
                <c:pt idx="1">
                  <c:v>15895.20304</c:v>
                </c:pt>
                <c:pt idx="2">
                  <c:v>18612.352360000001</c:v>
                </c:pt>
                <c:pt idx="3">
                  <c:v>16075.79343</c:v>
                </c:pt>
                <c:pt idx="4">
                  <c:v>13709.48552</c:v>
                </c:pt>
                <c:pt idx="5">
                  <c:v>15906.68377</c:v>
                </c:pt>
                <c:pt idx="6">
                  <c:v>7864.1694500000003</c:v>
                </c:pt>
                <c:pt idx="7">
                  <c:v>14110.55587</c:v>
                </c:pt>
                <c:pt idx="8">
                  <c:v>16903.757259999998</c:v>
                </c:pt>
                <c:pt idx="9">
                  <c:v>16057.673000000001</c:v>
                </c:pt>
                <c:pt idx="10">
                  <c:v>19902.707740000002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16791.806779999999</c:v>
                </c:pt>
                <c:pt idx="1">
                  <c:v>19131.206109999999</c:v>
                </c:pt>
                <c:pt idx="2">
                  <c:v>19111.990160000001</c:v>
                </c:pt>
                <c:pt idx="3">
                  <c:v>18199.15724</c:v>
                </c:pt>
                <c:pt idx="4">
                  <c:v>17030.152870000002</c:v>
                </c:pt>
                <c:pt idx="5">
                  <c:v>17736.840499999998</c:v>
                </c:pt>
                <c:pt idx="6">
                  <c:v>12890.33347</c:v>
                </c:pt>
                <c:pt idx="7">
                  <c:v>10622.04089</c:v>
                </c:pt>
                <c:pt idx="8">
                  <c:v>11021.520619999999</c:v>
                </c:pt>
                <c:pt idx="9">
                  <c:v>13036.69392</c:v>
                </c:pt>
                <c:pt idx="10">
                  <c:v>16443.221649999999</c:v>
                </c:pt>
                <c:pt idx="11">
                  <c:v>17468.448090000002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93771472"/>
        <c:axId val="-1193770384"/>
      </c:lineChart>
      <c:catAx>
        <c:axId val="-119377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9377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937703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93771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64000.109349999999</c:v>
                </c:pt>
                <c:pt idx="7">
                  <c:v>105346.22766</c:v>
                </c:pt>
                <c:pt idx="8">
                  <c:v>70332.889139999999</c:v>
                </c:pt>
                <c:pt idx="9">
                  <c:v>74471.286319999999</c:v>
                </c:pt>
                <c:pt idx="10">
                  <c:v>63456.790180000004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84587.382100000003</c:v>
                </c:pt>
                <c:pt idx="1">
                  <c:v>87419.751180000007</c:v>
                </c:pt>
                <c:pt idx="2">
                  <c:v>105669.31832000001</c:v>
                </c:pt>
                <c:pt idx="3">
                  <c:v>72638.579329999993</c:v>
                </c:pt>
                <c:pt idx="4">
                  <c:v>53359.857490000002</c:v>
                </c:pt>
                <c:pt idx="5">
                  <c:v>54936.205170000001</c:v>
                </c:pt>
                <c:pt idx="6">
                  <c:v>73120.949699999997</c:v>
                </c:pt>
                <c:pt idx="7">
                  <c:v>81940.677330000006</c:v>
                </c:pt>
                <c:pt idx="8">
                  <c:v>58821.08236</c:v>
                </c:pt>
                <c:pt idx="9">
                  <c:v>80593.646659999999</c:v>
                </c:pt>
                <c:pt idx="10">
                  <c:v>71026.910910000006</c:v>
                </c:pt>
                <c:pt idx="11">
                  <c:v>94139.503190000003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93768752"/>
        <c:axId val="-1193769840"/>
      </c:lineChart>
      <c:catAx>
        <c:axId val="-119376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9376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93769840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93768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11918.69154</c:v>
                </c:pt>
                <c:pt idx="3">
                  <c:v>14289.86443</c:v>
                </c:pt>
                <c:pt idx="4">
                  <c:v>5571.9104900000002</c:v>
                </c:pt>
                <c:pt idx="5">
                  <c:v>3156.9027799999999</c:v>
                </c:pt>
                <c:pt idx="6">
                  <c:v>3344.2157099999999</c:v>
                </c:pt>
                <c:pt idx="7">
                  <c:v>4817.8857399999997</c:v>
                </c:pt>
                <c:pt idx="8">
                  <c:v>5467.3731900000002</c:v>
                </c:pt>
                <c:pt idx="9">
                  <c:v>3457.1936799999999</c:v>
                </c:pt>
                <c:pt idx="10">
                  <c:v>5500.1214300000001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6323.2487099999998</c:v>
                </c:pt>
                <c:pt idx="1">
                  <c:v>8819.9491300000009</c:v>
                </c:pt>
                <c:pt idx="2">
                  <c:v>11241.36759</c:v>
                </c:pt>
                <c:pt idx="3">
                  <c:v>10605.65509</c:v>
                </c:pt>
                <c:pt idx="4">
                  <c:v>6164.7641899999999</c:v>
                </c:pt>
                <c:pt idx="5">
                  <c:v>2449.9805200000001</c:v>
                </c:pt>
                <c:pt idx="6">
                  <c:v>4008.5602800000001</c:v>
                </c:pt>
                <c:pt idx="7">
                  <c:v>5086.7874000000002</c:v>
                </c:pt>
                <c:pt idx="8">
                  <c:v>5655.7401399999999</c:v>
                </c:pt>
                <c:pt idx="9">
                  <c:v>5397.6899199999998</c:v>
                </c:pt>
                <c:pt idx="10">
                  <c:v>5119.4543800000001</c:v>
                </c:pt>
                <c:pt idx="11">
                  <c:v>6748.1485899999998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93768208"/>
        <c:axId val="-1193767120"/>
      </c:lineChart>
      <c:catAx>
        <c:axId val="-119376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9376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93767120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9376820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134162.91104000001</c:v>
                </c:pt>
                <c:pt idx="1">
                  <c:v>143119.48126</c:v>
                </c:pt>
                <c:pt idx="2">
                  <c:v>150086.95507</c:v>
                </c:pt>
                <c:pt idx="3">
                  <c:v>144316.02932999999</c:v>
                </c:pt>
                <c:pt idx="4">
                  <c:v>154677.59112</c:v>
                </c:pt>
                <c:pt idx="5">
                  <c:v>155034.36575999999</c:v>
                </c:pt>
                <c:pt idx="6">
                  <c:v>131760.60505000001</c:v>
                </c:pt>
                <c:pt idx="7">
                  <c:v>174624.31688</c:v>
                </c:pt>
                <c:pt idx="8">
                  <c:v>149678.63391</c:v>
                </c:pt>
                <c:pt idx="9">
                  <c:v>167197.94107999999</c:v>
                </c:pt>
                <c:pt idx="10">
                  <c:v>174837.69693000001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172543.8327</c:v>
                </c:pt>
                <c:pt idx="1">
                  <c:v>167106.44742000001</c:v>
                </c:pt>
                <c:pt idx="2">
                  <c:v>171068.19013999999</c:v>
                </c:pt>
                <c:pt idx="3">
                  <c:v>172518.28628999999</c:v>
                </c:pt>
                <c:pt idx="4">
                  <c:v>124616.54806</c:v>
                </c:pt>
                <c:pt idx="5">
                  <c:v>109718.50732999999</c:v>
                </c:pt>
                <c:pt idx="6">
                  <c:v>152578.29842000001</c:v>
                </c:pt>
                <c:pt idx="7">
                  <c:v>141907.61348999999</c:v>
                </c:pt>
                <c:pt idx="8">
                  <c:v>126984.49699</c:v>
                </c:pt>
                <c:pt idx="9">
                  <c:v>162255.21410000001</c:v>
                </c:pt>
                <c:pt idx="10">
                  <c:v>153455.32876999999</c:v>
                </c:pt>
                <c:pt idx="11">
                  <c:v>157827.89903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7645136"/>
        <c:axId val="-1187650576"/>
      </c:lineChart>
      <c:catAx>
        <c:axId val="-118764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765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7650576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76451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272169.44436000002</c:v>
                </c:pt>
                <c:pt idx="1">
                  <c:v>345295.93842999998</c:v>
                </c:pt>
                <c:pt idx="2">
                  <c:v>369384.44475999998</c:v>
                </c:pt>
                <c:pt idx="3">
                  <c:v>344801.37011000002</c:v>
                </c:pt>
                <c:pt idx="4">
                  <c:v>359477.39548000001</c:v>
                </c:pt>
                <c:pt idx="5">
                  <c:v>379975.35524</c:v>
                </c:pt>
                <c:pt idx="6">
                  <c:v>272886.80573000002</c:v>
                </c:pt>
                <c:pt idx="7">
                  <c:v>366621.53947999998</c:v>
                </c:pt>
                <c:pt idx="8">
                  <c:v>319147.09651</c:v>
                </c:pt>
                <c:pt idx="9">
                  <c:v>348934.14266000001</c:v>
                </c:pt>
                <c:pt idx="10">
                  <c:v>371121.10275999998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316515.24618000002</c:v>
                </c:pt>
                <c:pt idx="1">
                  <c:v>302157.48661000002</c:v>
                </c:pt>
                <c:pt idx="2">
                  <c:v>347074.11473999999</c:v>
                </c:pt>
                <c:pt idx="3">
                  <c:v>362988.57892</c:v>
                </c:pt>
                <c:pt idx="4">
                  <c:v>328953.48136999999</c:v>
                </c:pt>
                <c:pt idx="5">
                  <c:v>354466.17703999998</c:v>
                </c:pt>
                <c:pt idx="6">
                  <c:v>348784.41462</c:v>
                </c:pt>
                <c:pt idx="7">
                  <c:v>345592.84184000001</c:v>
                </c:pt>
                <c:pt idx="8">
                  <c:v>312462.86366999999</c:v>
                </c:pt>
                <c:pt idx="9">
                  <c:v>365309.71737999999</c:v>
                </c:pt>
                <c:pt idx="10">
                  <c:v>342230.26827</c:v>
                </c:pt>
                <c:pt idx="11">
                  <c:v>348281.45974000002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7651664"/>
        <c:axId val="-1187651120"/>
      </c:lineChart>
      <c:catAx>
        <c:axId val="-118765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765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765112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76516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596372.87048000004</c:v>
                </c:pt>
                <c:pt idx="1">
                  <c:v>632935.49187000003</c:v>
                </c:pt>
                <c:pt idx="2">
                  <c:v>703472.47320999997</c:v>
                </c:pt>
                <c:pt idx="3">
                  <c:v>689896.48244000005</c:v>
                </c:pt>
                <c:pt idx="4">
                  <c:v>667680.95921999996</c:v>
                </c:pt>
                <c:pt idx="5">
                  <c:v>713521.02032000001</c:v>
                </c:pt>
                <c:pt idx="6">
                  <c:v>517511.87862999999</c:v>
                </c:pt>
                <c:pt idx="7">
                  <c:v>661442.97999000002</c:v>
                </c:pt>
                <c:pt idx="8">
                  <c:v>656436.64298999996</c:v>
                </c:pt>
                <c:pt idx="9">
                  <c:v>692947.52257999999</c:v>
                </c:pt>
                <c:pt idx="10">
                  <c:v>695431.86974999995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648202.18587000004</c:v>
                </c:pt>
                <c:pt idx="1">
                  <c:v>609091.59302999999</c:v>
                </c:pt>
                <c:pt idx="2">
                  <c:v>676704.10618999996</c:v>
                </c:pt>
                <c:pt idx="3">
                  <c:v>724064.10615000001</c:v>
                </c:pt>
                <c:pt idx="4">
                  <c:v>652369.29017000005</c:v>
                </c:pt>
                <c:pt idx="5">
                  <c:v>678598.28385999997</c:v>
                </c:pt>
                <c:pt idx="6">
                  <c:v>630927.52298000001</c:v>
                </c:pt>
                <c:pt idx="7">
                  <c:v>639215.103</c:v>
                </c:pt>
                <c:pt idx="8">
                  <c:v>648365.97089999996</c:v>
                </c:pt>
                <c:pt idx="9">
                  <c:v>753918.71998000005</c:v>
                </c:pt>
                <c:pt idx="10">
                  <c:v>658549.71892999997</c:v>
                </c:pt>
                <c:pt idx="11">
                  <c:v>627278.00006999995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7650032"/>
        <c:axId val="-1187647312"/>
      </c:lineChart>
      <c:catAx>
        <c:axId val="-118765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764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7647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765003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88262.762650000004</c:v>
                </c:pt>
                <c:pt idx="1">
                  <c:v>108392.23509</c:v>
                </c:pt>
                <c:pt idx="2">
                  <c:v>126202.38999</c:v>
                </c:pt>
                <c:pt idx="3">
                  <c:v>134431.60488999999</c:v>
                </c:pt>
                <c:pt idx="4">
                  <c:v>121168.59660999999</c:v>
                </c:pt>
                <c:pt idx="5">
                  <c:v>124403.93279000001</c:v>
                </c:pt>
                <c:pt idx="6">
                  <c:v>100662.30781</c:v>
                </c:pt>
                <c:pt idx="7">
                  <c:v>143188.96497999999</c:v>
                </c:pt>
                <c:pt idx="8">
                  <c:v>110475.32739999999</c:v>
                </c:pt>
                <c:pt idx="9">
                  <c:v>120524.59421</c:v>
                </c:pt>
                <c:pt idx="10">
                  <c:v>103426.71584999999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112824.20994</c:v>
                </c:pt>
                <c:pt idx="1">
                  <c:v>115694.13949</c:v>
                </c:pt>
                <c:pt idx="2">
                  <c:v>144207.13498</c:v>
                </c:pt>
                <c:pt idx="3">
                  <c:v>145988.65747999999</c:v>
                </c:pt>
                <c:pt idx="4">
                  <c:v>117697.77284999999</c:v>
                </c:pt>
                <c:pt idx="5">
                  <c:v>115520.33348</c:v>
                </c:pt>
                <c:pt idx="6">
                  <c:v>118325.16792000001</c:v>
                </c:pt>
                <c:pt idx="7">
                  <c:v>133934.48550000001</c:v>
                </c:pt>
                <c:pt idx="8">
                  <c:v>117112.08331</c:v>
                </c:pt>
                <c:pt idx="9">
                  <c:v>126211.75838</c:v>
                </c:pt>
                <c:pt idx="10">
                  <c:v>111617.9768</c:v>
                </c:pt>
                <c:pt idx="11">
                  <c:v>114097.20166000001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7648400"/>
        <c:axId val="-1186781376"/>
      </c:lineChart>
      <c:catAx>
        <c:axId val="-118764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78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67813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7648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179018.74742</c:v>
                </c:pt>
                <c:pt idx="3">
                  <c:v>170895.45955</c:v>
                </c:pt>
                <c:pt idx="4">
                  <c:v>164567.33574000001</c:v>
                </c:pt>
                <c:pt idx="5">
                  <c:v>172579.00075000001</c:v>
                </c:pt>
                <c:pt idx="6">
                  <c:v>103247.80958</c:v>
                </c:pt>
                <c:pt idx="7">
                  <c:v>166164.20263000001</c:v>
                </c:pt>
                <c:pt idx="8">
                  <c:v>155625.15935</c:v>
                </c:pt>
                <c:pt idx="9">
                  <c:v>178424.64301</c:v>
                </c:pt>
                <c:pt idx="10">
                  <c:v>177092.85174000001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143592.34104999999</c:v>
                </c:pt>
                <c:pt idx="1">
                  <c:v>147034.17332999999</c:v>
                </c:pt>
                <c:pt idx="2">
                  <c:v>167697.59656999999</c:v>
                </c:pt>
                <c:pt idx="3">
                  <c:v>177976.82922000001</c:v>
                </c:pt>
                <c:pt idx="4">
                  <c:v>169615.87656999999</c:v>
                </c:pt>
                <c:pt idx="5">
                  <c:v>192780.13312000001</c:v>
                </c:pt>
                <c:pt idx="6">
                  <c:v>146176.54934</c:v>
                </c:pt>
                <c:pt idx="7">
                  <c:v>168405.25076</c:v>
                </c:pt>
                <c:pt idx="8">
                  <c:v>165188.11491</c:v>
                </c:pt>
                <c:pt idx="9">
                  <c:v>188749.88042</c:v>
                </c:pt>
                <c:pt idx="10">
                  <c:v>175218.90530000001</c:v>
                </c:pt>
                <c:pt idx="11">
                  <c:v>172919.19054000001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6778656"/>
        <c:axId val="-1186779744"/>
      </c:lineChart>
      <c:catAx>
        <c:axId val="-118677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77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67797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7786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275911.10003999999</c:v>
                </c:pt>
                <c:pt idx="1">
                  <c:v>281267.10907000001</c:v>
                </c:pt>
                <c:pt idx="2">
                  <c:v>275441.42132000002</c:v>
                </c:pt>
                <c:pt idx="3">
                  <c:v>348218.35579</c:v>
                </c:pt>
                <c:pt idx="4">
                  <c:v>403889.40522000002</c:v>
                </c:pt>
                <c:pt idx="5">
                  <c:v>393504.76014000003</c:v>
                </c:pt>
                <c:pt idx="6">
                  <c:v>372407.65275000001</c:v>
                </c:pt>
                <c:pt idx="7">
                  <c:v>342593.82049000001</c:v>
                </c:pt>
                <c:pt idx="8">
                  <c:v>285769.35791999998</c:v>
                </c:pt>
                <c:pt idx="9">
                  <c:v>315506.20071</c:v>
                </c:pt>
                <c:pt idx="10">
                  <c:v>291654.31043999997</c:v>
                </c:pt>
                <c:pt idx="11">
                  <c:v>309047.22055999999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337091.36219999997</c:v>
                </c:pt>
                <c:pt idx="4">
                  <c:v>315382.70827</c:v>
                </c:pt>
                <c:pt idx="5">
                  <c:v>361222.38321</c:v>
                </c:pt>
                <c:pt idx="6">
                  <c:v>271695.29083999997</c:v>
                </c:pt>
                <c:pt idx="7">
                  <c:v>344963.65311999997</c:v>
                </c:pt>
                <c:pt idx="8">
                  <c:v>321818.56121000001</c:v>
                </c:pt>
                <c:pt idx="9">
                  <c:v>351831.23362999997</c:v>
                </c:pt>
                <c:pt idx="10">
                  <c:v>383267.73069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93434240"/>
        <c:axId val="-1193437504"/>
      </c:lineChart>
      <c:catAx>
        <c:axId val="-119343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9343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934375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93434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997816.78448999999</c:v>
                </c:pt>
                <c:pt idx="1">
                  <c:v>1136931.4553100001</c:v>
                </c:pt>
                <c:pt idx="2">
                  <c:v>1189751.8390500001</c:v>
                </c:pt>
                <c:pt idx="3">
                  <c:v>1231469.9837</c:v>
                </c:pt>
                <c:pt idx="4">
                  <c:v>1127040.36038</c:v>
                </c:pt>
                <c:pt idx="5">
                  <c:v>1316761.81531</c:v>
                </c:pt>
                <c:pt idx="6">
                  <c:v>962360.30175999994</c:v>
                </c:pt>
                <c:pt idx="7">
                  <c:v>1210001.054</c:v>
                </c:pt>
                <c:pt idx="8">
                  <c:v>1095741.9162900001</c:v>
                </c:pt>
                <c:pt idx="9">
                  <c:v>1236863.47566</c:v>
                </c:pt>
                <c:pt idx="10">
                  <c:v>1158137.8277499999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1197747.8568800001</c:v>
                </c:pt>
                <c:pt idx="1">
                  <c:v>1176291.8132499999</c:v>
                </c:pt>
                <c:pt idx="2">
                  <c:v>1342695.2692100001</c:v>
                </c:pt>
                <c:pt idx="3">
                  <c:v>1439379.3918300001</c:v>
                </c:pt>
                <c:pt idx="4">
                  <c:v>1377660.6897799999</c:v>
                </c:pt>
                <c:pt idx="5">
                  <c:v>1416856.8097000001</c:v>
                </c:pt>
                <c:pt idx="6">
                  <c:v>1310336.3024599999</c:v>
                </c:pt>
                <c:pt idx="7">
                  <c:v>1185556.49394</c:v>
                </c:pt>
                <c:pt idx="8">
                  <c:v>1088970.92631</c:v>
                </c:pt>
                <c:pt idx="9">
                  <c:v>1305031.5466799999</c:v>
                </c:pt>
                <c:pt idx="10">
                  <c:v>1295932.05947</c:v>
                </c:pt>
                <c:pt idx="11">
                  <c:v>1261672.7496799999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6780288"/>
        <c:axId val="-1186777568"/>
      </c:lineChart>
      <c:catAx>
        <c:axId val="-118678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77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677756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780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375782.83866000001</c:v>
                </c:pt>
                <c:pt idx="1">
                  <c:v>439410.12323000003</c:v>
                </c:pt>
                <c:pt idx="2">
                  <c:v>469236.43420000002</c:v>
                </c:pt>
                <c:pt idx="3">
                  <c:v>493172.83035</c:v>
                </c:pt>
                <c:pt idx="4">
                  <c:v>455885.22156999999</c:v>
                </c:pt>
                <c:pt idx="5">
                  <c:v>474535.47995000001</c:v>
                </c:pt>
                <c:pt idx="6">
                  <c:v>350922.95938000001</c:v>
                </c:pt>
                <c:pt idx="7">
                  <c:v>450300.91220999998</c:v>
                </c:pt>
                <c:pt idx="8">
                  <c:v>404024.73100999999</c:v>
                </c:pt>
                <c:pt idx="9">
                  <c:v>442729.09469</c:v>
                </c:pt>
                <c:pt idx="10">
                  <c:v>455893.66833999997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465536.70377999998</c:v>
                </c:pt>
                <c:pt idx="1">
                  <c:v>432304.07919999998</c:v>
                </c:pt>
                <c:pt idx="2">
                  <c:v>450254.67855999997</c:v>
                </c:pt>
                <c:pt idx="3">
                  <c:v>492498.43300999998</c:v>
                </c:pt>
                <c:pt idx="4">
                  <c:v>411800.54035000002</c:v>
                </c:pt>
                <c:pt idx="5">
                  <c:v>470042.16327999998</c:v>
                </c:pt>
                <c:pt idx="6">
                  <c:v>482673.67670000001</c:v>
                </c:pt>
                <c:pt idx="7">
                  <c:v>434253.52101000003</c:v>
                </c:pt>
                <c:pt idx="8">
                  <c:v>438245.40456</c:v>
                </c:pt>
                <c:pt idx="9">
                  <c:v>456822.34518</c:v>
                </c:pt>
                <c:pt idx="10">
                  <c:v>486624.82858999999</c:v>
                </c:pt>
                <c:pt idx="11">
                  <c:v>502027.66013999999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6777024"/>
        <c:axId val="-1186776480"/>
      </c:lineChart>
      <c:catAx>
        <c:axId val="-118677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77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677648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7770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1512311.71523</c:v>
                </c:pt>
                <c:pt idx="1">
                  <c:v>1983150.7717299999</c:v>
                </c:pt>
                <c:pt idx="2">
                  <c:v>2046685.6943099999</c:v>
                </c:pt>
                <c:pt idx="3">
                  <c:v>2045830.64873</c:v>
                </c:pt>
                <c:pt idx="4">
                  <c:v>1998459.0366700001</c:v>
                </c:pt>
                <c:pt idx="5">
                  <c:v>2148120.8168000001</c:v>
                </c:pt>
                <c:pt idx="6">
                  <c:v>1725390.9114600001</c:v>
                </c:pt>
                <c:pt idx="7">
                  <c:v>1677849.31155</c:v>
                </c:pt>
                <c:pt idx="8">
                  <c:v>1941152.9197800001</c:v>
                </c:pt>
                <c:pt idx="9">
                  <c:v>2212303.8437999999</c:v>
                </c:pt>
                <c:pt idx="10">
                  <c:v>2245818.9923999999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1728183.4278800001</c:v>
                </c:pt>
                <c:pt idx="1">
                  <c:v>1703279.75015</c:v>
                </c:pt>
                <c:pt idx="2">
                  <c:v>1770417.7382400001</c:v>
                </c:pt>
                <c:pt idx="3">
                  <c:v>1835673.64307</c:v>
                </c:pt>
                <c:pt idx="4">
                  <c:v>1480070.72129</c:v>
                </c:pt>
                <c:pt idx="5">
                  <c:v>1969904.47059</c:v>
                </c:pt>
                <c:pt idx="6">
                  <c:v>1641980.42833</c:v>
                </c:pt>
                <c:pt idx="7">
                  <c:v>1361394.6058700001</c:v>
                </c:pt>
                <c:pt idx="8">
                  <c:v>1872658.86555</c:v>
                </c:pt>
                <c:pt idx="9">
                  <c:v>2024753.8374600001</c:v>
                </c:pt>
                <c:pt idx="10">
                  <c:v>1916058.2155500001</c:v>
                </c:pt>
                <c:pt idx="11">
                  <c:v>1847498.0501399999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6548304"/>
        <c:axId val="-1186545040"/>
      </c:lineChart>
      <c:catAx>
        <c:axId val="-118654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54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654504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54830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626879.38526999997</c:v>
                </c:pt>
                <c:pt idx="1">
                  <c:v>803789.72459</c:v>
                </c:pt>
                <c:pt idx="2">
                  <c:v>896100.21768999996</c:v>
                </c:pt>
                <c:pt idx="3">
                  <c:v>885562.18747999996</c:v>
                </c:pt>
                <c:pt idx="4">
                  <c:v>806842.98225</c:v>
                </c:pt>
                <c:pt idx="5">
                  <c:v>925948.46499999997</c:v>
                </c:pt>
                <c:pt idx="6">
                  <c:v>628927.71969000006</c:v>
                </c:pt>
                <c:pt idx="7">
                  <c:v>855779.66070000001</c:v>
                </c:pt>
                <c:pt idx="8">
                  <c:v>808034.95996000001</c:v>
                </c:pt>
                <c:pt idx="9">
                  <c:v>899159.86586999998</c:v>
                </c:pt>
                <c:pt idx="10">
                  <c:v>902451.37425999995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732029.95970999997</c:v>
                </c:pt>
                <c:pt idx="1">
                  <c:v>830881.90549000003</c:v>
                </c:pt>
                <c:pt idx="2">
                  <c:v>838373.02080000006</c:v>
                </c:pt>
                <c:pt idx="3">
                  <c:v>881094.76477000001</c:v>
                </c:pt>
                <c:pt idx="4">
                  <c:v>826084.44212000002</c:v>
                </c:pt>
                <c:pt idx="5">
                  <c:v>961615.57756999996</c:v>
                </c:pt>
                <c:pt idx="6">
                  <c:v>815920.09268</c:v>
                </c:pt>
                <c:pt idx="7">
                  <c:v>830765.99915000005</c:v>
                </c:pt>
                <c:pt idx="8">
                  <c:v>854053.04645999998</c:v>
                </c:pt>
                <c:pt idx="9">
                  <c:v>1039294.45412</c:v>
                </c:pt>
                <c:pt idx="10">
                  <c:v>927258.84855</c:v>
                </c:pt>
                <c:pt idx="11">
                  <c:v>934565.14604000002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6549936"/>
        <c:axId val="-1186548848"/>
      </c:lineChart>
      <c:catAx>
        <c:axId val="-118654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54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654884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54993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1317724.1118000001</c:v>
                </c:pt>
                <c:pt idx="1">
                  <c:v>1417277.9014000001</c:v>
                </c:pt>
                <c:pt idx="2">
                  <c:v>1509668.3867299999</c:v>
                </c:pt>
                <c:pt idx="3">
                  <c:v>1522785.3178099999</c:v>
                </c:pt>
                <c:pt idx="4">
                  <c:v>1417876.2543599999</c:v>
                </c:pt>
                <c:pt idx="5">
                  <c:v>1526456.23113</c:v>
                </c:pt>
                <c:pt idx="6">
                  <c:v>1246702.92334</c:v>
                </c:pt>
                <c:pt idx="7">
                  <c:v>1607499.35803</c:v>
                </c:pt>
                <c:pt idx="8">
                  <c:v>1322321.0146999999</c:v>
                </c:pt>
                <c:pt idx="9">
                  <c:v>1429930.5454500001</c:v>
                </c:pt>
                <c:pt idx="10">
                  <c:v>1318764.1464199999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1383247.5898599999</c:v>
                </c:pt>
                <c:pt idx="1">
                  <c:v>1264027.22337</c:v>
                </c:pt>
                <c:pt idx="2">
                  <c:v>1324666.77034</c:v>
                </c:pt>
                <c:pt idx="3">
                  <c:v>1384637.4631399999</c:v>
                </c:pt>
                <c:pt idx="4">
                  <c:v>1342558.4608700001</c:v>
                </c:pt>
                <c:pt idx="5">
                  <c:v>1456424.21952</c:v>
                </c:pt>
                <c:pt idx="6">
                  <c:v>1490059.4694699999</c:v>
                </c:pt>
                <c:pt idx="7">
                  <c:v>1541144.48859</c:v>
                </c:pt>
                <c:pt idx="8">
                  <c:v>1386677.0830600001</c:v>
                </c:pt>
                <c:pt idx="9">
                  <c:v>1588786.1261100001</c:v>
                </c:pt>
                <c:pt idx="10">
                  <c:v>1404313.6125700001</c:v>
                </c:pt>
                <c:pt idx="11">
                  <c:v>1388493.6731499999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6546128"/>
        <c:axId val="-1186547760"/>
      </c:lineChart>
      <c:catAx>
        <c:axId val="-118654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54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654776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5461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423834.37780999998</c:v>
                </c:pt>
                <c:pt idx="1">
                  <c:v>502348.65033999999</c:v>
                </c:pt>
                <c:pt idx="2">
                  <c:v>536231.16076</c:v>
                </c:pt>
                <c:pt idx="3">
                  <c:v>515810.63504000002</c:v>
                </c:pt>
                <c:pt idx="4">
                  <c:v>503401.97687000001</c:v>
                </c:pt>
                <c:pt idx="5">
                  <c:v>538487.94785999996</c:v>
                </c:pt>
                <c:pt idx="6">
                  <c:v>408680.70526000002</c:v>
                </c:pt>
                <c:pt idx="7">
                  <c:v>517598.76951000001</c:v>
                </c:pt>
                <c:pt idx="8">
                  <c:v>484231.17210000003</c:v>
                </c:pt>
                <c:pt idx="9">
                  <c:v>509289.01377000002</c:v>
                </c:pt>
                <c:pt idx="10">
                  <c:v>518568.84534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487406.64941000001</c:v>
                </c:pt>
                <c:pt idx="1">
                  <c:v>472955.40367999999</c:v>
                </c:pt>
                <c:pt idx="2">
                  <c:v>531382.43290000001</c:v>
                </c:pt>
                <c:pt idx="3">
                  <c:v>573363.50586000003</c:v>
                </c:pt>
                <c:pt idx="4">
                  <c:v>518542.47288000002</c:v>
                </c:pt>
                <c:pt idx="5">
                  <c:v>543286.54151000001</c:v>
                </c:pt>
                <c:pt idx="6">
                  <c:v>527477.47441999998</c:v>
                </c:pt>
                <c:pt idx="7">
                  <c:v>514632.62894999998</c:v>
                </c:pt>
                <c:pt idx="8">
                  <c:v>481265.49911999999</c:v>
                </c:pt>
                <c:pt idx="9">
                  <c:v>569425.17833000002</c:v>
                </c:pt>
                <c:pt idx="10">
                  <c:v>504228.78522999998</c:v>
                </c:pt>
                <c:pt idx="11">
                  <c:v>506304.07636000001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6545584"/>
        <c:axId val="-1186799280"/>
      </c:lineChart>
      <c:catAx>
        <c:axId val="-118654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79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67992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54558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184458.32011999999</c:v>
                </c:pt>
                <c:pt idx="1">
                  <c:v>224269.28404</c:v>
                </c:pt>
                <c:pt idx="2">
                  <c:v>273740.46263000002</c:v>
                </c:pt>
                <c:pt idx="3">
                  <c:v>251589.98237000001</c:v>
                </c:pt>
                <c:pt idx="4">
                  <c:v>233955.09615999999</c:v>
                </c:pt>
                <c:pt idx="5">
                  <c:v>239475.64504</c:v>
                </c:pt>
                <c:pt idx="6">
                  <c:v>180045.28807000001</c:v>
                </c:pt>
                <c:pt idx="7">
                  <c:v>226504.97420999999</c:v>
                </c:pt>
                <c:pt idx="8">
                  <c:v>217549.44795999999</c:v>
                </c:pt>
                <c:pt idx="9">
                  <c:v>208141.59526</c:v>
                </c:pt>
                <c:pt idx="10">
                  <c:v>212640.42697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201065.27963</c:v>
                </c:pt>
                <c:pt idx="1">
                  <c:v>214500.38548999999</c:v>
                </c:pt>
                <c:pt idx="2">
                  <c:v>255233.05017999999</c:v>
                </c:pt>
                <c:pt idx="3">
                  <c:v>264035.47511</c:v>
                </c:pt>
                <c:pt idx="4">
                  <c:v>243009.80095999999</c:v>
                </c:pt>
                <c:pt idx="5">
                  <c:v>238433.84372999999</c:v>
                </c:pt>
                <c:pt idx="6">
                  <c:v>230345.85438</c:v>
                </c:pt>
                <c:pt idx="7">
                  <c:v>220589.03412999999</c:v>
                </c:pt>
                <c:pt idx="8">
                  <c:v>213310.34721000001</c:v>
                </c:pt>
                <c:pt idx="9">
                  <c:v>238526.41183</c:v>
                </c:pt>
                <c:pt idx="10">
                  <c:v>214512.34836</c:v>
                </c:pt>
                <c:pt idx="11">
                  <c:v>221457.23431999999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6792752"/>
        <c:axId val="-1186794384"/>
      </c:lineChart>
      <c:catAx>
        <c:axId val="-118679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79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67943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792752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170447.06148999999</c:v>
                </c:pt>
                <c:pt idx="1">
                  <c:v>155557.30212000001</c:v>
                </c:pt>
                <c:pt idx="2">
                  <c:v>194886.82939999999</c:v>
                </c:pt>
                <c:pt idx="3">
                  <c:v>248496.52791</c:v>
                </c:pt>
                <c:pt idx="4">
                  <c:v>172315.64525</c:v>
                </c:pt>
                <c:pt idx="5">
                  <c:v>156371.511</c:v>
                </c:pt>
                <c:pt idx="6">
                  <c:v>90968.517519999994</c:v>
                </c:pt>
                <c:pt idx="7">
                  <c:v>232107.83017999999</c:v>
                </c:pt>
                <c:pt idx="8">
                  <c:v>197595.5865</c:v>
                </c:pt>
                <c:pt idx="9">
                  <c:v>229176.70587999999</c:v>
                </c:pt>
                <c:pt idx="10">
                  <c:v>255764.52707000001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286935.63050000003</c:v>
                </c:pt>
                <c:pt idx="1">
                  <c:v>143484.70694</c:v>
                </c:pt>
                <c:pt idx="2">
                  <c:v>159471.97928999999</c:v>
                </c:pt>
                <c:pt idx="3">
                  <c:v>248153.5404</c:v>
                </c:pt>
                <c:pt idx="4">
                  <c:v>344006.66226999997</c:v>
                </c:pt>
                <c:pt idx="5">
                  <c:v>232756.33554999999</c:v>
                </c:pt>
                <c:pt idx="6">
                  <c:v>148979.14981999999</c:v>
                </c:pt>
                <c:pt idx="7">
                  <c:v>245689.59697000001</c:v>
                </c:pt>
                <c:pt idx="8">
                  <c:v>148522.46544999999</c:v>
                </c:pt>
                <c:pt idx="9">
                  <c:v>269212.43683999998</c:v>
                </c:pt>
                <c:pt idx="10">
                  <c:v>204973.46960000001</c:v>
                </c:pt>
                <c:pt idx="11">
                  <c:v>212290.94656000001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6794928"/>
        <c:axId val="-1186797104"/>
      </c:lineChart>
      <c:catAx>
        <c:axId val="-118679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79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67971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794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626932.11251999997</c:v>
                </c:pt>
                <c:pt idx="1">
                  <c:v>744891.14327</c:v>
                </c:pt>
                <c:pt idx="2">
                  <c:v>731713.55844000005</c:v>
                </c:pt>
                <c:pt idx="3">
                  <c:v>695900.65306000004</c:v>
                </c:pt>
                <c:pt idx="4">
                  <c:v>748314.15792000003</c:v>
                </c:pt>
                <c:pt idx="5">
                  <c:v>903489.51222000003</c:v>
                </c:pt>
                <c:pt idx="6">
                  <c:v>604856.15864000004</c:v>
                </c:pt>
                <c:pt idx="7">
                  <c:v>881611.36548000004</c:v>
                </c:pt>
                <c:pt idx="8">
                  <c:v>717887.53501999995</c:v>
                </c:pt>
                <c:pt idx="9">
                  <c:v>762283.13544999994</c:v>
                </c:pt>
                <c:pt idx="10">
                  <c:v>741641.44949999999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851959.67770999996</c:v>
                </c:pt>
                <c:pt idx="1">
                  <c:v>937971.25488999998</c:v>
                </c:pt>
                <c:pt idx="2">
                  <c:v>954786.39512999996</c:v>
                </c:pt>
                <c:pt idx="3">
                  <c:v>973028.22149000003</c:v>
                </c:pt>
                <c:pt idx="4">
                  <c:v>790369.94894999999</c:v>
                </c:pt>
                <c:pt idx="5">
                  <c:v>830151.84849999996</c:v>
                </c:pt>
                <c:pt idx="6">
                  <c:v>799547.27315000002</c:v>
                </c:pt>
                <c:pt idx="7">
                  <c:v>793957.05504000001</c:v>
                </c:pt>
                <c:pt idx="8">
                  <c:v>759077.65466999996</c:v>
                </c:pt>
                <c:pt idx="9">
                  <c:v>767522.91553</c:v>
                </c:pt>
                <c:pt idx="10">
                  <c:v>661529.16342999996</c:v>
                </c:pt>
                <c:pt idx="11">
                  <c:v>759962.02592000004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6793840"/>
        <c:axId val="-1186795472"/>
      </c:lineChart>
      <c:catAx>
        <c:axId val="-118679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79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679547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79384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337091.36219999997</c:v>
                </c:pt>
                <c:pt idx="4">
                  <c:v>315382.70827</c:v>
                </c:pt>
                <c:pt idx="5">
                  <c:v>361222.38321</c:v>
                </c:pt>
                <c:pt idx="6">
                  <c:v>271695.29083999997</c:v>
                </c:pt>
                <c:pt idx="7">
                  <c:v>344963.65311999997</c:v>
                </c:pt>
                <c:pt idx="8">
                  <c:v>321818.56121000001</c:v>
                </c:pt>
                <c:pt idx="9">
                  <c:v>351831.23362999997</c:v>
                </c:pt>
                <c:pt idx="10">
                  <c:v>383267.73069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275911.10003999999</c:v>
                </c:pt>
                <c:pt idx="1">
                  <c:v>281267.10907000001</c:v>
                </c:pt>
                <c:pt idx="2">
                  <c:v>275441.42132000002</c:v>
                </c:pt>
                <c:pt idx="3">
                  <c:v>348218.35579</c:v>
                </c:pt>
                <c:pt idx="4">
                  <c:v>403889.40522000002</c:v>
                </c:pt>
                <c:pt idx="5">
                  <c:v>393504.76014000003</c:v>
                </c:pt>
                <c:pt idx="6">
                  <c:v>372407.65275000001</c:v>
                </c:pt>
                <c:pt idx="7">
                  <c:v>342593.82049000001</c:v>
                </c:pt>
                <c:pt idx="8">
                  <c:v>285769.35791999998</c:v>
                </c:pt>
                <c:pt idx="9">
                  <c:v>315506.20071</c:v>
                </c:pt>
                <c:pt idx="10">
                  <c:v>291654.31043999997</c:v>
                </c:pt>
                <c:pt idx="11">
                  <c:v>309047.22055999999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6364880"/>
        <c:axId val="-1186363792"/>
      </c:lineChart>
      <c:catAx>
        <c:axId val="-118636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36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6363792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36488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'2002_2016_AYLIK_IHR'!$C$76:$M$76</c:f>
              <c:numCache>
                <c:formatCode>#,##0</c:formatCode>
                <c:ptCount val="11"/>
                <c:pt idx="0">
                  <c:v>9547041.0969999991</c:v>
                </c:pt>
                <c:pt idx="1">
                  <c:v>12367175.827</c:v>
                </c:pt>
                <c:pt idx="2">
                  <c:v>12758105.636</c:v>
                </c:pt>
                <c:pt idx="3">
                  <c:v>11951833.037</c:v>
                </c:pt>
                <c:pt idx="4">
                  <c:v>12101475.726</c:v>
                </c:pt>
                <c:pt idx="5">
                  <c:v>12879376.591</c:v>
                </c:pt>
                <c:pt idx="6">
                  <c:v>9827321.3990000002</c:v>
                </c:pt>
                <c:pt idx="7">
                  <c:v>11835310.464</c:v>
                </c:pt>
                <c:pt idx="8">
                  <c:v>10912755.854</c:v>
                </c:pt>
                <c:pt idx="9">
                  <c:v>12840570.915999999</c:v>
                </c:pt>
                <c:pt idx="10">
                  <c:v>11952365.64835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93440224"/>
        <c:axId val="-1193435872"/>
      </c:lineChart>
      <c:catAx>
        <c:axId val="-119344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9343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934358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93440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41413.986100000002</c:v>
                </c:pt>
                <c:pt idx="1">
                  <c:v>60080.299330000002</c:v>
                </c:pt>
                <c:pt idx="2">
                  <c:v>79413.773239999995</c:v>
                </c:pt>
                <c:pt idx="3">
                  <c:v>92766.229569999996</c:v>
                </c:pt>
                <c:pt idx="4">
                  <c:v>33853.179360000002</c:v>
                </c:pt>
                <c:pt idx="5">
                  <c:v>58315.610529999998</c:v>
                </c:pt>
                <c:pt idx="6">
                  <c:v>22686.377090000002</c:v>
                </c:pt>
                <c:pt idx="7">
                  <c:v>60904.21574</c:v>
                </c:pt>
                <c:pt idx="8">
                  <c:v>19895.852940000001</c:v>
                </c:pt>
                <c:pt idx="9">
                  <c:v>74240.672420000003</c:v>
                </c:pt>
                <c:pt idx="10">
                  <c:v>272209.03993999999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43975.630740000001</c:v>
                </c:pt>
                <c:pt idx="1">
                  <c:v>77870.873619999998</c:v>
                </c:pt>
                <c:pt idx="2">
                  <c:v>46982.886599999998</c:v>
                </c:pt>
                <c:pt idx="3">
                  <c:v>103764.36032000001</c:v>
                </c:pt>
                <c:pt idx="4">
                  <c:v>116960.59392</c:v>
                </c:pt>
                <c:pt idx="5">
                  <c:v>53593.840929999998</c:v>
                </c:pt>
                <c:pt idx="6">
                  <c:v>148860.65543000001</c:v>
                </c:pt>
                <c:pt idx="7">
                  <c:v>123107.68345</c:v>
                </c:pt>
                <c:pt idx="8">
                  <c:v>75751.284390000001</c:v>
                </c:pt>
                <c:pt idx="9">
                  <c:v>75632.592009999993</c:v>
                </c:pt>
                <c:pt idx="10">
                  <c:v>101998.46158</c:v>
                </c:pt>
                <c:pt idx="11">
                  <c:v>61358.134149999998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6361616"/>
        <c:axId val="-1186362160"/>
      </c:lineChart>
      <c:catAx>
        <c:axId val="-118636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36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636216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36161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118636.14177</c:v>
                </c:pt>
                <c:pt idx="1">
                  <c:v>136586.82457999999</c:v>
                </c:pt>
                <c:pt idx="2">
                  <c:v>164167.68768999999</c:v>
                </c:pt>
                <c:pt idx="3">
                  <c:v>146799.34344</c:v>
                </c:pt>
                <c:pt idx="4">
                  <c:v>106338.51489999999</c:v>
                </c:pt>
                <c:pt idx="5">
                  <c:v>143121.23869999999</c:v>
                </c:pt>
                <c:pt idx="6">
                  <c:v>97285.00662</c:v>
                </c:pt>
                <c:pt idx="7">
                  <c:v>151570.55338999999</c:v>
                </c:pt>
                <c:pt idx="8">
                  <c:v>140242.33139000001</c:v>
                </c:pt>
                <c:pt idx="9">
                  <c:v>124600.06999</c:v>
                </c:pt>
                <c:pt idx="10">
                  <c:v>137916.98461000001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99405.476550000007</c:v>
                </c:pt>
                <c:pt idx="1">
                  <c:v>97020.904750000002</c:v>
                </c:pt>
                <c:pt idx="2">
                  <c:v>136118.54362000001</c:v>
                </c:pt>
                <c:pt idx="3">
                  <c:v>127832.47478</c:v>
                </c:pt>
                <c:pt idx="4">
                  <c:v>110824.95748</c:v>
                </c:pt>
                <c:pt idx="5">
                  <c:v>159703.81526999999</c:v>
                </c:pt>
                <c:pt idx="6">
                  <c:v>97948.048179999998</c:v>
                </c:pt>
                <c:pt idx="7">
                  <c:v>142957.12294</c:v>
                </c:pt>
                <c:pt idx="8">
                  <c:v>162035.99627999999</c:v>
                </c:pt>
                <c:pt idx="9">
                  <c:v>129552.53593</c:v>
                </c:pt>
                <c:pt idx="10">
                  <c:v>108305.56518999999</c:v>
                </c:pt>
                <c:pt idx="11">
                  <c:v>282382.47564999998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6365424"/>
        <c:axId val="-1186364336"/>
      </c:lineChart>
      <c:catAx>
        <c:axId val="-118636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36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6364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365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254118.57037</c:v>
                </c:pt>
                <c:pt idx="1">
                  <c:v>280094.70999</c:v>
                </c:pt>
                <c:pt idx="2">
                  <c:v>314702.87569000002</c:v>
                </c:pt>
                <c:pt idx="3">
                  <c:v>303681.61981</c:v>
                </c:pt>
                <c:pt idx="4">
                  <c:v>286643.18599999999</c:v>
                </c:pt>
                <c:pt idx="5">
                  <c:v>335511.28486000001</c:v>
                </c:pt>
                <c:pt idx="6">
                  <c:v>225753.11171</c:v>
                </c:pt>
                <c:pt idx="7">
                  <c:v>302107.76714000001</c:v>
                </c:pt>
                <c:pt idx="8">
                  <c:v>282084.37186000001</c:v>
                </c:pt>
                <c:pt idx="9">
                  <c:v>314754.95970000001</c:v>
                </c:pt>
                <c:pt idx="10">
                  <c:v>321626.73982000002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274711.79819</c:v>
                </c:pt>
                <c:pt idx="1">
                  <c:v>295438.31614000001</c:v>
                </c:pt>
                <c:pt idx="2">
                  <c:v>315224.17057000002</c:v>
                </c:pt>
                <c:pt idx="3">
                  <c:v>327374.87635999999</c:v>
                </c:pt>
                <c:pt idx="4">
                  <c:v>295721.75578000001</c:v>
                </c:pt>
                <c:pt idx="5">
                  <c:v>321362.25965000002</c:v>
                </c:pt>
                <c:pt idx="6">
                  <c:v>300290.65970999998</c:v>
                </c:pt>
                <c:pt idx="7">
                  <c:v>285536.71535000001</c:v>
                </c:pt>
                <c:pt idx="8">
                  <c:v>275348.10167</c:v>
                </c:pt>
                <c:pt idx="9">
                  <c:v>332934.19598000002</c:v>
                </c:pt>
                <c:pt idx="10">
                  <c:v>314548.53178000002</c:v>
                </c:pt>
                <c:pt idx="11">
                  <c:v>307669.83185000002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6368144"/>
        <c:axId val="-1185902656"/>
      </c:lineChart>
      <c:catAx>
        <c:axId val="-118636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590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590265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636814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1817721.7493999999</c:v>
                </c:pt>
                <c:pt idx="1">
                  <c:v>1656336.50397</c:v>
                </c:pt>
                <c:pt idx="2">
                  <c:v>1770947.3889799998</c:v>
                </c:pt>
                <c:pt idx="3">
                  <c:v>1707971.2418900002</c:v>
                </c:pt>
                <c:pt idx="4">
                  <c:v>1569237.1802300001</c:v>
                </c:pt>
                <c:pt idx="5">
                  <c:v>1611584.9565699997</c:v>
                </c:pt>
                <c:pt idx="6">
                  <c:v>1530250.5802799999</c:v>
                </c:pt>
                <c:pt idx="7">
                  <c:v>1469644.8621</c:v>
                </c:pt>
                <c:pt idx="8">
                  <c:v>1554599.8897499996</c:v>
                </c:pt>
                <c:pt idx="9">
                  <c:v>2104428.80369</c:v>
                </c:pt>
                <c:pt idx="10">
                  <c:v>1996611.9718500003</c:v>
                </c:pt>
                <c:pt idx="11">
                  <c:v>1980205.6571000002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1452230.2365300001</c:v>
                </c:pt>
                <c:pt idx="1">
                  <c:v>1714191.7864100002</c:v>
                </c:pt>
                <c:pt idx="2">
                  <c:v>1750041.82974</c:v>
                </c:pt>
                <c:pt idx="3">
                  <c:v>1635936.4524100001</c:v>
                </c:pt>
                <c:pt idx="4">
                  <c:v>1600838.0033399998</c:v>
                </c:pt>
                <c:pt idx="5">
                  <c:v>1703689.2688199996</c:v>
                </c:pt>
                <c:pt idx="6">
                  <c:v>1206701.87109</c:v>
                </c:pt>
                <c:pt idx="7">
                  <c:v>1629805.51446</c:v>
                </c:pt>
                <c:pt idx="8">
                  <c:v>1549539.8412700002</c:v>
                </c:pt>
                <c:pt idx="9">
                  <c:v>1944260.6317599998</c:v>
                </c:pt>
                <c:pt idx="10">
                  <c:v>2049223.24083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93434784"/>
        <c:axId val="-1188979808"/>
      </c:lineChart>
      <c:catAx>
        <c:axId val="-119343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897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89798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93434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2009-2015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'2002_2016_AYLIK_IHR'!$C$76:$L$76</c:f>
              <c:numCache>
                <c:formatCode>#,##0</c:formatCode>
                <c:ptCount val="10"/>
                <c:pt idx="0">
                  <c:v>9547041.0969999991</c:v>
                </c:pt>
                <c:pt idx="1">
                  <c:v>12367175.827</c:v>
                </c:pt>
                <c:pt idx="2">
                  <c:v>12758105.636</c:v>
                </c:pt>
                <c:pt idx="3">
                  <c:v>11951833.037</c:v>
                </c:pt>
                <c:pt idx="4">
                  <c:v>12101475.726</c:v>
                </c:pt>
                <c:pt idx="5">
                  <c:v>12879376.591</c:v>
                </c:pt>
                <c:pt idx="6">
                  <c:v>9827321.3990000002</c:v>
                </c:pt>
                <c:pt idx="7">
                  <c:v>11835310.464</c:v>
                </c:pt>
                <c:pt idx="8">
                  <c:v>10912755.854</c:v>
                </c:pt>
                <c:pt idx="9">
                  <c:v>12840570.915999999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88974368"/>
        <c:axId val="-1188973280"/>
      </c:lineChart>
      <c:catAx>
        <c:axId val="-118897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897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89732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89743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45841565258888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'2002_2016_AYLIK_IHR'!$A$62:$A$76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'2002_2016_AYLIK_IHR'!$A$62:$A$76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'2002_2016_AYLIK_IHR'!$O$62:$O$76</c:f>
              <c:numCache>
                <c:formatCode>#,##0</c:formatCode>
                <c:ptCount val="15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128973332.19535001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88978720"/>
        <c:axId val="-1188975456"/>
      </c:barChart>
      <c:catAx>
        <c:axId val="-118897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897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897545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897872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460617.42556</c:v>
                </c:pt>
                <c:pt idx="1">
                  <c:v>562438.6078</c:v>
                </c:pt>
                <c:pt idx="2">
                  <c:v>569588.58857999998</c:v>
                </c:pt>
                <c:pt idx="3">
                  <c:v>533074.38335999998</c:v>
                </c:pt>
                <c:pt idx="4">
                  <c:v>511736.96983999998</c:v>
                </c:pt>
                <c:pt idx="5">
                  <c:v>532874.88884999999</c:v>
                </c:pt>
                <c:pt idx="6">
                  <c:v>385629.70095000003</c:v>
                </c:pt>
                <c:pt idx="7">
                  <c:v>541492.43686999998</c:v>
                </c:pt>
                <c:pt idx="8">
                  <c:v>478629.69069000002</c:v>
                </c:pt>
                <c:pt idx="9">
                  <c:v>570206.62866000005</c:v>
                </c:pt>
                <c:pt idx="10">
                  <c:v>603248.65706999996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566117.66602999996</c:v>
                </c:pt>
                <c:pt idx="1">
                  <c:v>491783.75361999997</c:v>
                </c:pt>
                <c:pt idx="2">
                  <c:v>554740.76428</c:v>
                </c:pt>
                <c:pt idx="3">
                  <c:v>486976.49277999997</c:v>
                </c:pt>
                <c:pt idx="4">
                  <c:v>480848.67021000001</c:v>
                </c:pt>
                <c:pt idx="5">
                  <c:v>480768.24197999999</c:v>
                </c:pt>
                <c:pt idx="6">
                  <c:v>430668.38750999997</c:v>
                </c:pt>
                <c:pt idx="7">
                  <c:v>459881.61290000001</c:v>
                </c:pt>
                <c:pt idx="8">
                  <c:v>438173.99703000003</c:v>
                </c:pt>
                <c:pt idx="9">
                  <c:v>587624.22609000001</c:v>
                </c:pt>
                <c:pt idx="10">
                  <c:v>607627.91329000005</c:v>
                </c:pt>
                <c:pt idx="11">
                  <c:v>541771.49023999996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8977088"/>
        <c:axId val="-1188976544"/>
      </c:lineChart>
      <c:catAx>
        <c:axId val="-1188977088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897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897654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897708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133664.50292999999</c:v>
                </c:pt>
                <c:pt idx="1">
                  <c:v>159615.66297999999</c:v>
                </c:pt>
                <c:pt idx="2">
                  <c:v>147817.03485</c:v>
                </c:pt>
                <c:pt idx="3">
                  <c:v>137864.25597999999</c:v>
                </c:pt>
                <c:pt idx="4">
                  <c:v>141054.25565000001</c:v>
                </c:pt>
                <c:pt idx="5">
                  <c:v>170570.46976000001</c:v>
                </c:pt>
                <c:pt idx="6">
                  <c:v>86829.024699999994</c:v>
                </c:pt>
                <c:pt idx="7">
                  <c:v>84946.88351</c:v>
                </c:pt>
                <c:pt idx="8">
                  <c:v>117423.13795999999</c:v>
                </c:pt>
                <c:pt idx="9">
                  <c:v>216849.94028000001</c:v>
                </c:pt>
                <c:pt idx="10">
                  <c:v>304492.68098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218481.59776</c:v>
                </c:pt>
                <c:pt idx="1">
                  <c:v>155554.29676</c:v>
                </c:pt>
                <c:pt idx="2">
                  <c:v>152629.234</c:v>
                </c:pt>
                <c:pt idx="3">
                  <c:v>124853.16082999999</c:v>
                </c:pt>
                <c:pt idx="4">
                  <c:v>161353.40616000001</c:v>
                </c:pt>
                <c:pt idx="5">
                  <c:v>181166.30304999999</c:v>
                </c:pt>
                <c:pt idx="6">
                  <c:v>93843.73358</c:v>
                </c:pt>
                <c:pt idx="7">
                  <c:v>73244.345950000003</c:v>
                </c:pt>
                <c:pt idx="8">
                  <c:v>111339.6872</c:v>
                </c:pt>
                <c:pt idx="9">
                  <c:v>237260.94284999999</c:v>
                </c:pt>
                <c:pt idx="10">
                  <c:v>266868.56482000003</c:v>
                </c:pt>
                <c:pt idx="11">
                  <c:v>308973.60508000001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149872"/>
        <c:axId val="-1189153680"/>
      </c:lineChart>
      <c:catAx>
        <c:axId val="-118914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915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91536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91498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82387.498179999995</c:v>
                </c:pt>
                <c:pt idx="1">
                  <c:v>106196.98525</c:v>
                </c:pt>
                <c:pt idx="2">
                  <c:v>115260.93240000001</c:v>
                </c:pt>
                <c:pt idx="3">
                  <c:v>101252.43945999999</c:v>
                </c:pt>
                <c:pt idx="4">
                  <c:v>99565.190610000005</c:v>
                </c:pt>
                <c:pt idx="5">
                  <c:v>118670.19677</c:v>
                </c:pt>
                <c:pt idx="6">
                  <c:v>86394.245580000003</c:v>
                </c:pt>
                <c:pt idx="7">
                  <c:v>125722.1453</c:v>
                </c:pt>
                <c:pt idx="8">
                  <c:v>119060.01673</c:v>
                </c:pt>
                <c:pt idx="9">
                  <c:v>128936.40411</c:v>
                </c:pt>
                <c:pt idx="10">
                  <c:v>128494.82036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93016.967910000007</c:v>
                </c:pt>
                <c:pt idx="1">
                  <c:v>98704.324250000005</c:v>
                </c:pt>
                <c:pt idx="2">
                  <c:v>104051.43909</c:v>
                </c:pt>
                <c:pt idx="3">
                  <c:v>105917.70758</c:v>
                </c:pt>
                <c:pt idx="4">
                  <c:v>96206.019320000007</c:v>
                </c:pt>
                <c:pt idx="5">
                  <c:v>110250.82988</c:v>
                </c:pt>
                <c:pt idx="6">
                  <c:v>110761.12648000001</c:v>
                </c:pt>
                <c:pt idx="7">
                  <c:v>109877.84795</c:v>
                </c:pt>
                <c:pt idx="8">
                  <c:v>113742.67637</c:v>
                </c:pt>
                <c:pt idx="9">
                  <c:v>144212.47524999999</c:v>
                </c:pt>
                <c:pt idx="10">
                  <c:v>128576.35923</c:v>
                </c:pt>
                <c:pt idx="11">
                  <c:v>102366.42557000001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154224"/>
        <c:axId val="-1189148784"/>
      </c:lineChart>
      <c:catAx>
        <c:axId val="-118915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914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91487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9154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G46" sqref="G46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88" t="s">
        <v>223</v>
      </c>
      <c r="C1" s="188"/>
      <c r="D1" s="188"/>
      <c r="E1" s="188"/>
      <c r="F1" s="188"/>
      <c r="G1" s="188"/>
      <c r="H1" s="188"/>
      <c r="I1" s="188"/>
      <c r="J1" s="188"/>
      <c r="K1" s="93"/>
      <c r="L1" s="93"/>
      <c r="M1" s="93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7" thickBot="1" x14ac:dyDescent="0.25">
      <c r="A5" s="185" t="s">
        <v>128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7"/>
    </row>
    <row r="6" spans="1:13" ht="18" x14ac:dyDescent="0.2">
      <c r="A6" s="175"/>
      <c r="B6" s="182" t="s">
        <v>224</v>
      </c>
      <c r="C6" s="183"/>
      <c r="D6" s="183"/>
      <c r="E6" s="184"/>
      <c r="F6" s="182" t="s">
        <v>225</v>
      </c>
      <c r="G6" s="183"/>
      <c r="H6" s="183"/>
      <c r="I6" s="184"/>
      <c r="J6" s="182" t="s">
        <v>106</v>
      </c>
      <c r="K6" s="183"/>
      <c r="L6" s="183"/>
      <c r="M6" s="184"/>
    </row>
    <row r="7" spans="1:13" ht="30.75" thickBot="1" x14ac:dyDescent="0.3">
      <c r="A7" s="176" t="s">
        <v>1</v>
      </c>
      <c r="B7" s="177">
        <v>2015</v>
      </c>
      <c r="C7" s="178">
        <v>2016</v>
      </c>
      <c r="D7" s="179" t="s">
        <v>120</v>
      </c>
      <c r="E7" s="180" t="s">
        <v>121</v>
      </c>
      <c r="F7" s="177">
        <v>2015</v>
      </c>
      <c r="G7" s="178">
        <v>2016</v>
      </c>
      <c r="H7" s="179" t="s">
        <v>120</v>
      </c>
      <c r="I7" s="180" t="s">
        <v>121</v>
      </c>
      <c r="J7" s="177" t="s">
        <v>129</v>
      </c>
      <c r="K7" s="181" t="s">
        <v>130</v>
      </c>
      <c r="L7" s="179" t="s">
        <v>120</v>
      </c>
      <c r="M7" s="180" t="s">
        <v>121</v>
      </c>
    </row>
    <row r="8" spans="1:13" ht="16.5" x14ac:dyDescent="0.25">
      <c r="A8" s="138" t="s">
        <v>2</v>
      </c>
      <c r="B8" s="139">
        <f>B9+B18+B20</f>
        <v>1996611.9718500003</v>
      </c>
      <c r="C8" s="140">
        <f>C9+C18+C20</f>
        <v>2049042.4804000002</v>
      </c>
      <c r="D8" s="141">
        <f>+C8/B8-1</f>
        <v>2.6259738641865038E-2</v>
      </c>
      <c r="E8" s="142">
        <f>C8/C$44*100</f>
        <v>17.143405252857761</v>
      </c>
      <c r="F8" s="139">
        <f>F9+F18+F20</f>
        <v>18789335.128709998</v>
      </c>
      <c r="G8" s="140">
        <f>G9+G18+G20</f>
        <v>18236277.916229997</v>
      </c>
      <c r="H8" s="141">
        <f>+G8/F8-1</f>
        <v>-2.943463452492967E-2</v>
      </c>
      <c r="I8" s="142">
        <f>G8/G$46*100</f>
        <v>14.139572581259156</v>
      </c>
      <c r="J8" s="139">
        <f>J9+J18+J20</f>
        <v>21093231.339749999</v>
      </c>
      <c r="K8" s="140">
        <f>K9+K18+K20</f>
        <v>20216664.333760001</v>
      </c>
      <c r="L8" s="141">
        <f>+K8/J8-1</f>
        <v>-4.1556790985272873E-2</v>
      </c>
      <c r="M8" s="142">
        <f>K8/K$46*100</f>
        <v>14.366165435366165</v>
      </c>
    </row>
    <row r="9" spans="1:13" ht="15.75" x14ac:dyDescent="0.25">
      <c r="A9" s="143" t="s">
        <v>3</v>
      </c>
      <c r="B9" s="133">
        <f>B10+B11+B12+B13+B14+B15+B16+B17</f>
        <v>1500926.3748100002</v>
      </c>
      <c r="C9" s="39">
        <f>C10+C11+C12+C13+C14+C15+C16+C17</f>
        <v>1503191.4507700002</v>
      </c>
      <c r="D9" s="130">
        <f t="shared" ref="D9:D46" si="0">+C9/B9-1</f>
        <v>1.5091186336750884E-3</v>
      </c>
      <c r="E9" s="134">
        <f t="shared" ref="E9:E44" si="1">C9/C$44*100</f>
        <v>12.576518280943933</v>
      </c>
      <c r="F9" s="133">
        <f>F10+F11+F12+F13+F14+F15+F16+F17</f>
        <v>13408047.17436</v>
      </c>
      <c r="G9" s="39">
        <f>G10+G11+G12+G13+G14+G15+G16+G17</f>
        <v>12807074.523339998</v>
      </c>
      <c r="H9" s="130">
        <f t="shared" ref="H9:H46" si="2">+G9/F9-1</f>
        <v>-4.4821788229477022E-2</v>
      </c>
      <c r="I9" s="134">
        <f t="shared" ref="I9:I46" si="3">G9/G$46*100</f>
        <v>9.9300175511800433</v>
      </c>
      <c r="J9" s="133">
        <f>J10+J11+J12+J13+J14+J15+J16+J17</f>
        <v>15094152.56841</v>
      </c>
      <c r="K9" s="39">
        <f>K10+K11+K12+K13+K14+K15+K16+K17</f>
        <v>14281243.812039999</v>
      </c>
      <c r="L9" s="130">
        <f t="shared" ref="L9:L46" si="4">+K9/J9-1</f>
        <v>-5.3855872509948499E-2</v>
      </c>
      <c r="M9" s="134">
        <f t="shared" ref="M9:M46" si="5">K9/K$46*100</f>
        <v>10.148395790692144</v>
      </c>
    </row>
    <row r="10" spans="1:13" ht="14.25" x14ac:dyDescent="0.2">
      <c r="A10" s="144" t="s">
        <v>131</v>
      </c>
      <c r="B10" s="135">
        <v>607627.91329000005</v>
      </c>
      <c r="C10" s="7">
        <v>603202.23427000002</v>
      </c>
      <c r="D10" s="131">
        <f t="shared" si="0"/>
        <v>-7.2835347475023182E-3</v>
      </c>
      <c r="E10" s="136">
        <f t="shared" si="1"/>
        <v>5.0467183820909209</v>
      </c>
      <c r="F10" s="135">
        <v>5585211.7257200005</v>
      </c>
      <c r="G10" s="7">
        <v>5749491.5554299997</v>
      </c>
      <c r="H10" s="131">
        <f t="shared" si="2"/>
        <v>2.9413357590991174E-2</v>
      </c>
      <c r="I10" s="136">
        <f t="shared" si="3"/>
        <v>4.4578917653468917</v>
      </c>
      <c r="J10" s="135">
        <v>6236054.1084099999</v>
      </c>
      <c r="K10" s="7">
        <v>6291309.4684699997</v>
      </c>
      <c r="L10" s="131">
        <f t="shared" si="4"/>
        <v>8.8606287083818902E-3</v>
      </c>
      <c r="M10" s="136">
        <f t="shared" si="5"/>
        <v>4.470667917169493</v>
      </c>
    </row>
    <row r="11" spans="1:13" ht="14.25" x14ac:dyDescent="0.2">
      <c r="A11" s="144" t="s">
        <v>132</v>
      </c>
      <c r="B11" s="135">
        <v>266868.56482000003</v>
      </c>
      <c r="C11" s="7">
        <v>304492.68098</v>
      </c>
      <c r="D11" s="131">
        <f t="shared" si="0"/>
        <v>0.14098369429676749</v>
      </c>
      <c r="E11" s="136">
        <f t="shared" si="1"/>
        <v>2.5475515888524933</v>
      </c>
      <c r="F11" s="135">
        <v>1776595.27296</v>
      </c>
      <c r="G11" s="7">
        <v>1701127.8495799999</v>
      </c>
      <c r="H11" s="131">
        <f t="shared" si="2"/>
        <v>-4.2478680726344087E-2</v>
      </c>
      <c r="I11" s="136">
        <f t="shared" si="3"/>
        <v>1.3189764276256577</v>
      </c>
      <c r="J11" s="135">
        <v>2114061.0005800002</v>
      </c>
      <c r="K11" s="7">
        <v>2010101.45466</v>
      </c>
      <c r="L11" s="131">
        <f t="shared" si="4"/>
        <v>-4.9175282024255029E-2</v>
      </c>
      <c r="M11" s="136">
        <f t="shared" si="5"/>
        <v>1.4283983530998741</v>
      </c>
    </row>
    <row r="12" spans="1:13" ht="14.25" x14ac:dyDescent="0.2">
      <c r="A12" s="144" t="s">
        <v>133</v>
      </c>
      <c r="B12" s="135">
        <v>128576.35923</v>
      </c>
      <c r="C12" s="7">
        <v>128468.25279</v>
      </c>
      <c r="D12" s="131">
        <f t="shared" si="0"/>
        <v>-8.4079562251893059E-4</v>
      </c>
      <c r="E12" s="136">
        <f t="shared" si="1"/>
        <v>1.0748353637234551</v>
      </c>
      <c r="F12" s="135">
        <v>1215317.7733100001</v>
      </c>
      <c r="G12" s="7">
        <v>1211914.30718</v>
      </c>
      <c r="H12" s="131">
        <f t="shared" si="2"/>
        <v>-2.8004742502287794E-3</v>
      </c>
      <c r="I12" s="136">
        <f t="shared" si="3"/>
        <v>0.93966270898883875</v>
      </c>
      <c r="J12" s="135">
        <v>1333153.19771</v>
      </c>
      <c r="K12" s="7">
        <v>1314307.3003199999</v>
      </c>
      <c r="L12" s="131">
        <f t="shared" si="4"/>
        <v>-1.4136332885351988E-2</v>
      </c>
      <c r="M12" s="136">
        <f t="shared" si="5"/>
        <v>0.93396001425299979</v>
      </c>
    </row>
    <row r="13" spans="1:13" ht="14.25" x14ac:dyDescent="0.2">
      <c r="A13" s="144" t="s">
        <v>134</v>
      </c>
      <c r="B13" s="135">
        <v>150072.13007000001</v>
      </c>
      <c r="C13" s="7">
        <v>145795.82305000001</v>
      </c>
      <c r="D13" s="131">
        <f t="shared" si="0"/>
        <v>-2.8495011152339544E-2</v>
      </c>
      <c r="E13" s="136">
        <f t="shared" si="1"/>
        <v>1.2198072527184345</v>
      </c>
      <c r="F13" s="135">
        <v>1209597.80143</v>
      </c>
      <c r="G13" s="7">
        <v>1184182.81118</v>
      </c>
      <c r="H13" s="131">
        <f t="shared" si="2"/>
        <v>-2.1011108171620441E-2</v>
      </c>
      <c r="I13" s="136">
        <f t="shared" si="3"/>
        <v>0.91816098027642845</v>
      </c>
      <c r="J13" s="135">
        <v>1344520.4490499999</v>
      </c>
      <c r="K13" s="7">
        <v>1315315.39601</v>
      </c>
      <c r="L13" s="131">
        <f t="shared" si="4"/>
        <v>-2.17215387543086E-2</v>
      </c>
      <c r="M13" s="136">
        <f t="shared" si="5"/>
        <v>0.93467637721071273</v>
      </c>
    </row>
    <row r="14" spans="1:13" ht="14.25" x14ac:dyDescent="0.2">
      <c r="A14" s="144" t="s">
        <v>135</v>
      </c>
      <c r="B14" s="135">
        <v>255191.82045999999</v>
      </c>
      <c r="C14" s="7">
        <v>232372.84033000001</v>
      </c>
      <c r="D14" s="131">
        <f t="shared" si="0"/>
        <v>-8.9418932350054492E-2</v>
      </c>
      <c r="E14" s="136">
        <f t="shared" si="1"/>
        <v>1.9441577271531902</v>
      </c>
      <c r="F14" s="135">
        <v>2554322.07883</v>
      </c>
      <c r="G14" s="7">
        <v>1785097.6979799999</v>
      </c>
      <c r="H14" s="131">
        <f t="shared" si="2"/>
        <v>-0.30114619735125225</v>
      </c>
      <c r="I14" s="136">
        <f t="shared" si="3"/>
        <v>1.3840827926165342</v>
      </c>
      <c r="J14" s="135">
        <v>2873614.3591</v>
      </c>
      <c r="K14" s="7">
        <v>2056593.7907199999</v>
      </c>
      <c r="L14" s="131">
        <f t="shared" si="4"/>
        <v>-0.28431809779649286</v>
      </c>
      <c r="M14" s="136">
        <f t="shared" si="5"/>
        <v>1.46143627569125</v>
      </c>
    </row>
    <row r="15" spans="1:13" ht="14.25" x14ac:dyDescent="0.2">
      <c r="A15" s="144" t="s">
        <v>136</v>
      </c>
      <c r="B15" s="135">
        <v>16443.221649999999</v>
      </c>
      <c r="C15" s="7">
        <v>19902.707740000002</v>
      </c>
      <c r="D15" s="131">
        <f t="shared" si="0"/>
        <v>0.21038979852223805</v>
      </c>
      <c r="E15" s="136">
        <f t="shared" si="1"/>
        <v>0.16651689151383628</v>
      </c>
      <c r="F15" s="135">
        <v>172014.96421000001</v>
      </c>
      <c r="G15" s="7">
        <v>165229.8891</v>
      </c>
      <c r="H15" s="131">
        <f t="shared" si="2"/>
        <v>-3.9444679369386892E-2</v>
      </c>
      <c r="I15" s="136">
        <f t="shared" si="3"/>
        <v>0.12811166951144121</v>
      </c>
      <c r="J15" s="135">
        <v>196198.31072000001</v>
      </c>
      <c r="K15" s="7">
        <v>182698.33718999999</v>
      </c>
      <c r="L15" s="131">
        <f t="shared" si="4"/>
        <v>-6.8807796970618118E-2</v>
      </c>
      <c r="M15" s="136">
        <f t="shared" si="5"/>
        <v>0.12982727978793623</v>
      </c>
    </row>
    <row r="16" spans="1:13" ht="14.25" x14ac:dyDescent="0.2">
      <c r="A16" s="144" t="s">
        <v>137</v>
      </c>
      <c r="B16" s="135">
        <v>71026.910910000006</v>
      </c>
      <c r="C16" s="7">
        <v>63456.790180000004</v>
      </c>
      <c r="D16" s="131">
        <f t="shared" si="0"/>
        <v>-0.10658102165800643</v>
      </c>
      <c r="E16" s="136">
        <f t="shared" si="1"/>
        <v>0.53091406376745254</v>
      </c>
      <c r="F16" s="135">
        <v>824114.36054999998</v>
      </c>
      <c r="G16" s="7">
        <v>935182.16249000002</v>
      </c>
      <c r="H16" s="131">
        <f t="shared" si="2"/>
        <v>0.13477231711612858</v>
      </c>
      <c r="I16" s="136">
        <f t="shared" si="3"/>
        <v>0.72509731009626266</v>
      </c>
      <c r="J16" s="135">
        <v>918729.60984000005</v>
      </c>
      <c r="K16" s="7">
        <v>1029321.66568</v>
      </c>
      <c r="L16" s="131">
        <f t="shared" si="4"/>
        <v>0.12037497720277024</v>
      </c>
      <c r="M16" s="136">
        <f t="shared" si="5"/>
        <v>0.73144634996347613</v>
      </c>
    </row>
    <row r="17" spans="1:13" ht="14.25" x14ac:dyDescent="0.2">
      <c r="A17" s="144" t="s">
        <v>138</v>
      </c>
      <c r="B17" s="135">
        <v>5119.4543800000001</v>
      </c>
      <c r="C17" s="7">
        <v>5500.1214300000001</v>
      </c>
      <c r="D17" s="131">
        <f t="shared" si="0"/>
        <v>7.4356957156828996E-2</v>
      </c>
      <c r="E17" s="136">
        <f t="shared" si="1"/>
        <v>4.6017011124147474E-2</v>
      </c>
      <c r="F17" s="135">
        <v>70873.197350000002</v>
      </c>
      <c r="G17" s="7">
        <v>74848.250400000004</v>
      </c>
      <c r="H17" s="131">
        <f t="shared" si="2"/>
        <v>5.6086831110068402E-2</v>
      </c>
      <c r="I17" s="136">
        <f t="shared" si="3"/>
        <v>5.8033896717990335E-2</v>
      </c>
      <c r="J17" s="135">
        <v>77821.532999999996</v>
      </c>
      <c r="K17" s="7">
        <v>81596.398990000002</v>
      </c>
      <c r="L17" s="131">
        <f t="shared" si="4"/>
        <v>4.8506703022671127E-2</v>
      </c>
      <c r="M17" s="136">
        <f t="shared" si="5"/>
        <v>5.7983223516402317E-2</v>
      </c>
    </row>
    <row r="18" spans="1:13" ht="15.75" x14ac:dyDescent="0.25">
      <c r="A18" s="143" t="s">
        <v>12</v>
      </c>
      <c r="B18" s="133">
        <f>B19</f>
        <v>153455.32876999999</v>
      </c>
      <c r="C18" s="39">
        <f>C19</f>
        <v>174837.69693000001</v>
      </c>
      <c r="D18" s="130">
        <f t="shared" si="0"/>
        <v>0.13933936560813787</v>
      </c>
      <c r="E18" s="134">
        <f t="shared" si="1"/>
        <v>1.4627873851410831</v>
      </c>
      <c r="F18" s="133">
        <f>F19</f>
        <v>1654752.7637100001</v>
      </c>
      <c r="G18" s="39">
        <f>G19</f>
        <v>1679496.52743</v>
      </c>
      <c r="H18" s="130">
        <f t="shared" si="2"/>
        <v>1.4953148447701459E-2</v>
      </c>
      <c r="I18" s="134">
        <f t="shared" si="3"/>
        <v>1.3022044936282979</v>
      </c>
      <c r="J18" s="133">
        <f>J19</f>
        <v>1861988.0731800001</v>
      </c>
      <c r="K18" s="39">
        <f>K19</f>
        <v>1837324.42646</v>
      </c>
      <c r="L18" s="130">
        <f t="shared" si="4"/>
        <v>-1.3245867186398308E-2</v>
      </c>
      <c r="M18" s="134">
        <f t="shared" si="5"/>
        <v>1.3056212554751598</v>
      </c>
    </row>
    <row r="19" spans="1:13" ht="14.25" x14ac:dyDescent="0.2">
      <c r="A19" s="144" t="s">
        <v>139</v>
      </c>
      <c r="B19" s="135">
        <v>153455.32876999999</v>
      </c>
      <c r="C19" s="7">
        <v>174837.69693000001</v>
      </c>
      <c r="D19" s="131">
        <f t="shared" si="0"/>
        <v>0.13933936560813787</v>
      </c>
      <c r="E19" s="136">
        <f t="shared" si="1"/>
        <v>1.4627873851410831</v>
      </c>
      <c r="F19" s="135">
        <v>1654752.7637100001</v>
      </c>
      <c r="G19" s="7">
        <v>1679496.52743</v>
      </c>
      <c r="H19" s="131">
        <f t="shared" si="2"/>
        <v>1.4953148447701459E-2</v>
      </c>
      <c r="I19" s="136">
        <f t="shared" si="3"/>
        <v>1.3022044936282979</v>
      </c>
      <c r="J19" s="135">
        <v>1861988.0731800001</v>
      </c>
      <c r="K19" s="7">
        <v>1837324.42646</v>
      </c>
      <c r="L19" s="131">
        <f t="shared" si="4"/>
        <v>-1.3245867186398308E-2</v>
      </c>
      <c r="M19" s="136">
        <f t="shared" si="5"/>
        <v>1.3056212554751598</v>
      </c>
    </row>
    <row r="20" spans="1:13" ht="15.75" x14ac:dyDescent="0.25">
      <c r="A20" s="143" t="s">
        <v>114</v>
      </c>
      <c r="B20" s="133">
        <f>B21</f>
        <v>342230.26827</v>
      </c>
      <c r="C20" s="39">
        <f>C21</f>
        <v>371013.33270000003</v>
      </c>
      <c r="D20" s="132">
        <f t="shared" si="0"/>
        <v>8.4104379707559573E-2</v>
      </c>
      <c r="E20" s="137">
        <f t="shared" si="1"/>
        <v>3.104099586772747</v>
      </c>
      <c r="F20" s="133">
        <f>F21</f>
        <v>3726535.1906400002</v>
      </c>
      <c r="G20" s="39">
        <f>G21</f>
        <v>3749706.86546</v>
      </c>
      <c r="H20" s="132">
        <f t="shared" si="2"/>
        <v>6.2180212005511493E-3</v>
      </c>
      <c r="I20" s="137">
        <f t="shared" si="3"/>
        <v>2.907350536450815</v>
      </c>
      <c r="J20" s="133">
        <f>J21</f>
        <v>4137090.6981600001</v>
      </c>
      <c r="K20" s="39">
        <f>K21</f>
        <v>4098096.0952599999</v>
      </c>
      <c r="L20" s="132">
        <f t="shared" si="4"/>
        <v>-9.4256098657308218E-3</v>
      </c>
      <c r="M20" s="137">
        <f t="shared" si="5"/>
        <v>2.9121483891988613</v>
      </c>
    </row>
    <row r="21" spans="1:13" ht="14.25" x14ac:dyDescent="0.2">
      <c r="A21" s="144" t="s">
        <v>140</v>
      </c>
      <c r="B21" s="135">
        <v>342230.26827</v>
      </c>
      <c r="C21" s="7">
        <v>371013.33270000003</v>
      </c>
      <c r="D21" s="131">
        <f t="shared" si="0"/>
        <v>8.4104379707559573E-2</v>
      </c>
      <c r="E21" s="136">
        <f t="shared" si="1"/>
        <v>3.104099586772747</v>
      </c>
      <c r="F21" s="135">
        <v>3726535.1906400002</v>
      </c>
      <c r="G21" s="7">
        <v>3749706.86546</v>
      </c>
      <c r="H21" s="131">
        <f t="shared" si="2"/>
        <v>6.2180212005511493E-3</v>
      </c>
      <c r="I21" s="136">
        <f t="shared" si="3"/>
        <v>2.907350536450815</v>
      </c>
      <c r="J21" s="135">
        <v>4137090.6981600001</v>
      </c>
      <c r="K21" s="7">
        <v>4098096.0952599999</v>
      </c>
      <c r="L21" s="131">
        <f t="shared" si="4"/>
        <v>-9.4256098657308218E-3</v>
      </c>
      <c r="M21" s="136">
        <f t="shared" si="5"/>
        <v>2.9121483891988613</v>
      </c>
    </row>
    <row r="22" spans="1:13" ht="16.5" x14ac:dyDescent="0.25">
      <c r="A22" s="145" t="s">
        <v>14</v>
      </c>
      <c r="B22" s="133">
        <f>B23+B27+B29</f>
        <v>9096126.4717500005</v>
      </c>
      <c r="C22" s="39">
        <f>C23+C27+C29</f>
        <v>9520073.8377199993</v>
      </c>
      <c r="D22" s="130">
        <f t="shared" si="0"/>
        <v>4.6607461680162388E-2</v>
      </c>
      <c r="E22" s="134">
        <f t="shared" si="1"/>
        <v>79.650122141588156</v>
      </c>
      <c r="F22" s="133">
        <f>F23+F27+F29</f>
        <v>99667662.385770008</v>
      </c>
      <c r="G22" s="39">
        <f>G23+G27+G29</f>
        <v>97709318.926090002</v>
      </c>
      <c r="H22" s="130">
        <f t="shared" si="2"/>
        <v>-1.9648734733038187E-2</v>
      </c>
      <c r="I22" s="134">
        <f t="shared" si="3"/>
        <v>75.759319591816208</v>
      </c>
      <c r="J22" s="133">
        <f>J23+J27+J29</f>
        <v>110102238.08802001</v>
      </c>
      <c r="K22" s="39">
        <f>K23+K27+K29</f>
        <v>106925323.43050998</v>
      </c>
      <c r="L22" s="130">
        <f t="shared" si="4"/>
        <v>-2.8854224152739527E-2</v>
      </c>
      <c r="M22" s="134">
        <f t="shared" si="5"/>
        <v>75.982212509092378</v>
      </c>
    </row>
    <row r="23" spans="1:13" ht="15.75" x14ac:dyDescent="0.25">
      <c r="A23" s="143" t="s">
        <v>15</v>
      </c>
      <c r="B23" s="133">
        <f>B24+B25+B26</f>
        <v>945386.60103000002</v>
      </c>
      <c r="C23" s="39">
        <f>C24+C25+C26</f>
        <v>975869.06315000006</v>
      </c>
      <c r="D23" s="130">
        <f t="shared" si="0"/>
        <v>3.2243382851829372E-2</v>
      </c>
      <c r="E23" s="134">
        <f t="shared" si="1"/>
        <v>8.1646520183618794</v>
      </c>
      <c r="F23" s="133">
        <f>F24+F25+F26</f>
        <v>10521575.97178</v>
      </c>
      <c r="G23" s="39">
        <f>G24+G25+G26</f>
        <v>10260853.279550001</v>
      </c>
      <c r="H23" s="130">
        <f t="shared" si="2"/>
        <v>-2.4779813682787255E-2</v>
      </c>
      <c r="I23" s="134">
        <f t="shared" si="3"/>
        <v>7.9557945079749945</v>
      </c>
      <c r="J23" s="133">
        <f>J24+J25+J26</f>
        <v>11588508.59454</v>
      </c>
      <c r="K23" s="39">
        <f>K24+K25+K26</f>
        <v>11175230.046009999</v>
      </c>
      <c r="L23" s="130">
        <f t="shared" si="4"/>
        <v>-3.5662790009468481E-2</v>
      </c>
      <c r="M23" s="134">
        <f t="shared" si="5"/>
        <v>7.941231103647417</v>
      </c>
    </row>
    <row r="24" spans="1:13" ht="14.25" x14ac:dyDescent="0.2">
      <c r="A24" s="144" t="s">
        <v>141</v>
      </c>
      <c r="B24" s="135">
        <v>658549.71892999997</v>
      </c>
      <c r="C24" s="7">
        <v>695399.04668999999</v>
      </c>
      <c r="D24" s="131">
        <f t="shared" si="0"/>
        <v>5.5955270651200317E-2</v>
      </c>
      <c r="E24" s="136">
        <f t="shared" si="1"/>
        <v>5.8180871230792581</v>
      </c>
      <c r="F24" s="135">
        <v>7320006.6010600002</v>
      </c>
      <c r="G24" s="7">
        <v>7227617.3684200002</v>
      </c>
      <c r="H24" s="131">
        <f t="shared" si="2"/>
        <v>-1.2621468487012177E-2</v>
      </c>
      <c r="I24" s="136">
        <f t="shared" si="3"/>
        <v>5.6039626528937454</v>
      </c>
      <c r="J24" s="135">
        <v>7993110.2486199997</v>
      </c>
      <c r="K24" s="7">
        <v>7854928.1915499996</v>
      </c>
      <c r="L24" s="131">
        <f t="shared" si="4"/>
        <v>-1.7287645581250066E-2</v>
      </c>
      <c r="M24" s="136">
        <f t="shared" si="5"/>
        <v>5.5817911411967005</v>
      </c>
    </row>
    <row r="25" spans="1:13" ht="14.25" x14ac:dyDescent="0.2">
      <c r="A25" s="144" t="s">
        <v>142</v>
      </c>
      <c r="B25" s="135">
        <v>111617.9768</v>
      </c>
      <c r="C25" s="7">
        <v>103426.71584999999</v>
      </c>
      <c r="D25" s="131">
        <f t="shared" si="0"/>
        <v>-7.3386574321064102E-2</v>
      </c>
      <c r="E25" s="136">
        <f t="shared" si="1"/>
        <v>0.86532422863316483</v>
      </c>
      <c r="F25" s="135">
        <v>1359133.72013</v>
      </c>
      <c r="G25" s="7">
        <v>1281139.43227</v>
      </c>
      <c r="H25" s="131">
        <f t="shared" si="2"/>
        <v>-5.7385293812399873E-2</v>
      </c>
      <c r="I25" s="136">
        <f t="shared" si="3"/>
        <v>0.99333669252610823</v>
      </c>
      <c r="J25" s="135">
        <v>1537708.46743</v>
      </c>
      <c r="K25" s="7">
        <v>1395236.63393</v>
      </c>
      <c r="L25" s="131">
        <f t="shared" si="4"/>
        <v>-9.2652044596018723E-2</v>
      </c>
      <c r="M25" s="136">
        <f t="shared" si="5"/>
        <v>0.99146921438715307</v>
      </c>
    </row>
    <row r="26" spans="1:13" ht="14.25" x14ac:dyDescent="0.2">
      <c r="A26" s="144" t="s">
        <v>143</v>
      </c>
      <c r="B26" s="135">
        <v>175218.90530000001</v>
      </c>
      <c r="C26" s="7">
        <v>177043.30061000001</v>
      </c>
      <c r="D26" s="131">
        <f t="shared" si="0"/>
        <v>1.0412091702526993E-2</v>
      </c>
      <c r="E26" s="136">
        <f t="shared" si="1"/>
        <v>1.4812406666494553</v>
      </c>
      <c r="F26" s="135">
        <v>1842435.65059</v>
      </c>
      <c r="G26" s="7">
        <v>1752096.4788599999</v>
      </c>
      <c r="H26" s="131">
        <f t="shared" si="2"/>
        <v>-4.9032470524042915E-2</v>
      </c>
      <c r="I26" s="136">
        <f t="shared" si="3"/>
        <v>1.3584951625551394</v>
      </c>
      <c r="J26" s="135">
        <v>2057689.87849</v>
      </c>
      <c r="K26" s="7">
        <v>1925065.22053</v>
      </c>
      <c r="L26" s="131">
        <f t="shared" si="4"/>
        <v>-6.4453180892994566E-2</v>
      </c>
      <c r="M26" s="136">
        <f t="shared" si="5"/>
        <v>1.3679707480635637</v>
      </c>
    </row>
    <row r="27" spans="1:13" ht="15.75" x14ac:dyDescent="0.25">
      <c r="A27" s="143" t="s">
        <v>19</v>
      </c>
      <c r="B27" s="133">
        <f>B28</f>
        <v>1295932.05947</v>
      </c>
      <c r="C27" s="39">
        <f>C28</f>
        <v>1158137.8277499999</v>
      </c>
      <c r="D27" s="130">
        <f t="shared" si="0"/>
        <v>-0.10632828373453007</v>
      </c>
      <c r="E27" s="134">
        <f t="shared" si="1"/>
        <v>9.6896117624202596</v>
      </c>
      <c r="F27" s="133">
        <f>F28</f>
        <v>14136459.15951</v>
      </c>
      <c r="G27" s="39">
        <f>G28</f>
        <v>12662876.8137</v>
      </c>
      <c r="H27" s="130">
        <f t="shared" si="2"/>
        <v>-0.1042398474174262</v>
      </c>
      <c r="I27" s="134">
        <f t="shared" si="3"/>
        <v>9.8182132679336522</v>
      </c>
      <c r="J27" s="133">
        <f>J28</f>
        <v>15540457.806260001</v>
      </c>
      <c r="K27" s="39">
        <f>K28</f>
        <v>13924549.563379999</v>
      </c>
      <c r="L27" s="130">
        <f t="shared" si="4"/>
        <v>-0.10398073615495951</v>
      </c>
      <c r="M27" s="134">
        <f t="shared" si="5"/>
        <v>9.8949252625429462</v>
      </c>
    </row>
    <row r="28" spans="1:13" ht="14.25" x14ac:dyDescent="0.2">
      <c r="A28" s="144" t="s">
        <v>144</v>
      </c>
      <c r="B28" s="135">
        <v>1295932.05947</v>
      </c>
      <c r="C28" s="7">
        <v>1158137.8277499999</v>
      </c>
      <c r="D28" s="131">
        <f t="shared" si="0"/>
        <v>-0.10632828373453007</v>
      </c>
      <c r="E28" s="136">
        <f t="shared" si="1"/>
        <v>9.6896117624202596</v>
      </c>
      <c r="F28" s="135">
        <v>14136459.15951</v>
      </c>
      <c r="G28" s="7">
        <v>12662876.8137</v>
      </c>
      <c r="H28" s="131">
        <f t="shared" si="2"/>
        <v>-0.1042398474174262</v>
      </c>
      <c r="I28" s="136">
        <f t="shared" si="3"/>
        <v>9.8182132679336522</v>
      </c>
      <c r="J28" s="135">
        <v>15540457.806260001</v>
      </c>
      <c r="K28" s="7">
        <v>13924549.563379999</v>
      </c>
      <c r="L28" s="131">
        <f t="shared" si="4"/>
        <v>-0.10398073615495951</v>
      </c>
      <c r="M28" s="136">
        <f t="shared" si="5"/>
        <v>9.8949252625429462</v>
      </c>
    </row>
    <row r="29" spans="1:13" ht="15.75" x14ac:dyDescent="0.25">
      <c r="A29" s="143" t="s">
        <v>21</v>
      </c>
      <c r="B29" s="133">
        <f>B30+B31+B32+B33+B34+B35+B36+B37+B38+B39+B40+B41</f>
        <v>6854807.8112500003</v>
      </c>
      <c r="C29" s="39">
        <f>C30+C31+C32+C33+C34+C35+C36+C37+C38+C39+C40+C41</f>
        <v>7386066.9468199993</v>
      </c>
      <c r="D29" s="130">
        <f t="shared" si="0"/>
        <v>7.7501682060014065E-2</v>
      </c>
      <c r="E29" s="134">
        <f t="shared" si="1"/>
        <v>61.795858360806022</v>
      </c>
      <c r="F29" s="133">
        <f>F30+F31+F32+F33+F34+F35+F36+F37+F38+F39+F40+F41</f>
        <v>75009627.254480004</v>
      </c>
      <c r="G29" s="39">
        <f>G30+G31+G32+G33+G34+G35+G36+G37+G38+G39+G40+G41</f>
        <v>74785588.832839996</v>
      </c>
      <c r="H29" s="130">
        <f t="shared" si="2"/>
        <v>-2.9867955599875984E-3</v>
      </c>
      <c r="I29" s="134">
        <f t="shared" si="3"/>
        <v>57.985311815907558</v>
      </c>
      <c r="J29" s="133">
        <f>J30+J31+J32+J33+J34+J35+J36+J37+J38+J39+J40+J41</f>
        <v>82973271.687220007</v>
      </c>
      <c r="K29" s="39">
        <f>K30+K31+K32+K33+K34+K35+K36+K37+K38+K39+K40+K41</f>
        <v>81825543.821119994</v>
      </c>
      <c r="L29" s="130">
        <f t="shared" si="4"/>
        <v>-1.3832501030290101E-2</v>
      </c>
      <c r="M29" s="134">
        <f t="shared" si="5"/>
        <v>58.146056142902012</v>
      </c>
    </row>
    <row r="30" spans="1:13" ht="14.25" x14ac:dyDescent="0.2">
      <c r="A30" s="144" t="s">
        <v>145</v>
      </c>
      <c r="B30" s="135">
        <v>1404313.6125700001</v>
      </c>
      <c r="C30" s="7">
        <v>1318764.1464199999</v>
      </c>
      <c r="D30" s="131">
        <f t="shared" si="0"/>
        <v>-6.091906066013153E-2</v>
      </c>
      <c r="E30" s="136">
        <f t="shared" si="1"/>
        <v>11.0334990178455</v>
      </c>
      <c r="F30" s="135">
        <v>15566542.506899999</v>
      </c>
      <c r="G30" s="7">
        <v>15637006.19117</v>
      </c>
      <c r="H30" s="131">
        <f t="shared" si="2"/>
        <v>4.5266111108981377E-3</v>
      </c>
      <c r="I30" s="136">
        <f t="shared" si="3"/>
        <v>12.124216630679388</v>
      </c>
      <c r="J30" s="135">
        <v>16932223.85881</v>
      </c>
      <c r="K30" s="7">
        <v>17025499.864319999</v>
      </c>
      <c r="L30" s="131">
        <f t="shared" si="4"/>
        <v>5.508786458753745E-3</v>
      </c>
      <c r="M30" s="136">
        <f t="shared" si="5"/>
        <v>12.098491800261046</v>
      </c>
    </row>
    <row r="31" spans="1:13" ht="14.25" x14ac:dyDescent="0.2">
      <c r="A31" s="144" t="s">
        <v>146</v>
      </c>
      <c r="B31" s="135">
        <v>1916058.2155500001</v>
      </c>
      <c r="C31" s="7">
        <v>2239201.7116100001</v>
      </c>
      <c r="D31" s="131">
        <f t="shared" si="0"/>
        <v>0.16865014509344767</v>
      </c>
      <c r="E31" s="136">
        <f t="shared" si="1"/>
        <v>18.734380937543669</v>
      </c>
      <c r="F31" s="135">
        <v>19304375.703979999</v>
      </c>
      <c r="G31" s="7">
        <v>21530457.381669998</v>
      </c>
      <c r="H31" s="131">
        <f t="shared" si="2"/>
        <v>0.11531487533321516</v>
      </c>
      <c r="I31" s="136">
        <f t="shared" si="3"/>
        <v>16.69372808718224</v>
      </c>
      <c r="J31" s="135">
        <v>21106244.798760001</v>
      </c>
      <c r="K31" s="7">
        <v>23384572.7126</v>
      </c>
      <c r="L31" s="131">
        <f t="shared" si="4"/>
        <v>0.10794567842659775</v>
      </c>
      <c r="M31" s="136">
        <f t="shared" si="5"/>
        <v>16.617313058097345</v>
      </c>
    </row>
    <row r="32" spans="1:13" ht="14.25" x14ac:dyDescent="0.2">
      <c r="A32" s="144" t="s">
        <v>147</v>
      </c>
      <c r="B32" s="135">
        <v>101998.46158</v>
      </c>
      <c r="C32" s="7">
        <v>272209.03993999999</v>
      </c>
      <c r="D32" s="131">
        <f t="shared" si="0"/>
        <v>1.6687563294912979</v>
      </c>
      <c r="E32" s="136">
        <f t="shared" si="1"/>
        <v>2.2774490669767782</v>
      </c>
      <c r="F32" s="135">
        <v>968498.86299000005</v>
      </c>
      <c r="G32" s="7">
        <v>815779.23626000003</v>
      </c>
      <c r="H32" s="131">
        <f t="shared" si="2"/>
        <v>-0.15768694478227474</v>
      </c>
      <c r="I32" s="136">
        <f t="shared" si="3"/>
        <v>0.63251776345855482</v>
      </c>
      <c r="J32" s="135">
        <v>1123555.0170100001</v>
      </c>
      <c r="K32" s="7">
        <v>877137.37040999997</v>
      </c>
      <c r="L32" s="131">
        <f t="shared" si="4"/>
        <v>-0.21931960862563338</v>
      </c>
      <c r="M32" s="136">
        <f t="shared" si="5"/>
        <v>0.62330265590893819</v>
      </c>
    </row>
    <row r="33" spans="1:13" ht="14.25" x14ac:dyDescent="0.2">
      <c r="A33" s="144" t="s">
        <v>148</v>
      </c>
      <c r="B33" s="135">
        <v>927258.84855</v>
      </c>
      <c r="C33" s="7">
        <v>902451.37425999995</v>
      </c>
      <c r="D33" s="131">
        <f t="shared" si="0"/>
        <v>-2.6753558975244784E-2</v>
      </c>
      <c r="E33" s="136">
        <f t="shared" si="1"/>
        <v>7.5503996515081644</v>
      </c>
      <c r="F33" s="135">
        <v>9537372.11142</v>
      </c>
      <c r="G33" s="7">
        <v>9039476.5427599996</v>
      </c>
      <c r="H33" s="131">
        <f t="shared" si="2"/>
        <v>-5.2204691485595145E-2</v>
      </c>
      <c r="I33" s="136">
        <f t="shared" si="3"/>
        <v>7.0087950655320892</v>
      </c>
      <c r="J33" s="135">
        <v>10678057.649390001</v>
      </c>
      <c r="K33" s="7">
        <v>9974041.6887999997</v>
      </c>
      <c r="L33" s="131">
        <f t="shared" si="4"/>
        <v>-6.5931088190951948E-2</v>
      </c>
      <c r="M33" s="136">
        <f t="shared" si="5"/>
        <v>7.0876545504720347</v>
      </c>
    </row>
    <row r="34" spans="1:13" ht="14.25" x14ac:dyDescent="0.2">
      <c r="A34" s="144" t="s">
        <v>149</v>
      </c>
      <c r="B34" s="135">
        <v>486624.82858999999</v>
      </c>
      <c r="C34" s="7">
        <v>455893.66833999997</v>
      </c>
      <c r="D34" s="131">
        <f t="shared" si="0"/>
        <v>-6.3151648753812739E-2</v>
      </c>
      <c r="E34" s="136">
        <f t="shared" si="1"/>
        <v>3.8142546986331136</v>
      </c>
      <c r="F34" s="135">
        <v>5021056.3742199996</v>
      </c>
      <c r="G34" s="7">
        <v>4811894.2935899999</v>
      </c>
      <c r="H34" s="131">
        <f t="shared" si="2"/>
        <v>-4.165698710413146E-2</v>
      </c>
      <c r="I34" s="136">
        <f t="shared" si="3"/>
        <v>3.7309218981034342</v>
      </c>
      <c r="J34" s="135">
        <v>5571102.3577500004</v>
      </c>
      <c r="K34" s="7">
        <v>5313921.9537300002</v>
      </c>
      <c r="L34" s="131">
        <f t="shared" si="4"/>
        <v>-4.6163288251603318E-2</v>
      </c>
      <c r="M34" s="136">
        <f t="shared" si="5"/>
        <v>3.7761264982981069</v>
      </c>
    </row>
    <row r="35" spans="1:13" ht="14.25" x14ac:dyDescent="0.2">
      <c r="A35" s="144" t="s">
        <v>150</v>
      </c>
      <c r="B35" s="135">
        <v>504228.78522999998</v>
      </c>
      <c r="C35" s="7">
        <v>518568.84534</v>
      </c>
      <c r="D35" s="131">
        <f t="shared" si="0"/>
        <v>2.8439590380503477E-2</v>
      </c>
      <c r="E35" s="136">
        <f t="shared" si="1"/>
        <v>4.3386293608879631</v>
      </c>
      <c r="F35" s="135">
        <v>5723966.5722899996</v>
      </c>
      <c r="G35" s="7">
        <v>5458483.2546600001</v>
      </c>
      <c r="H35" s="131">
        <f t="shared" si="2"/>
        <v>-4.6381004199992582E-2</v>
      </c>
      <c r="I35" s="136">
        <f t="shared" si="3"/>
        <v>4.2322572905166824</v>
      </c>
      <c r="J35" s="135">
        <v>6310285.6928200005</v>
      </c>
      <c r="K35" s="7">
        <v>5964787.3310200004</v>
      </c>
      <c r="L35" s="131">
        <f t="shared" si="4"/>
        <v>-5.4751619596735024E-2</v>
      </c>
      <c r="M35" s="136">
        <f t="shared" si="5"/>
        <v>4.2386379953449156</v>
      </c>
    </row>
    <row r="36" spans="1:13" ht="14.25" x14ac:dyDescent="0.2">
      <c r="A36" s="144" t="s">
        <v>151</v>
      </c>
      <c r="B36" s="135">
        <v>661529.16342999996</v>
      </c>
      <c r="C36" s="7">
        <v>741641.44949999999</v>
      </c>
      <c r="D36" s="131">
        <f t="shared" si="0"/>
        <v>0.12110166943301692</v>
      </c>
      <c r="E36" s="136">
        <f t="shared" si="1"/>
        <v>6.204976247546294</v>
      </c>
      <c r="F36" s="135">
        <v>9119901.4084900003</v>
      </c>
      <c r="G36" s="7">
        <v>8159520.7815199997</v>
      </c>
      <c r="H36" s="131">
        <f t="shared" si="2"/>
        <v>-0.10530603171608333</v>
      </c>
      <c r="I36" s="136">
        <f t="shared" si="3"/>
        <v>6.3265177712561123</v>
      </c>
      <c r="J36" s="135">
        <v>10301752.111570001</v>
      </c>
      <c r="K36" s="7">
        <v>8919482.8074399997</v>
      </c>
      <c r="L36" s="131">
        <f t="shared" si="4"/>
        <v>-0.13417807855981712</v>
      </c>
      <c r="M36" s="136">
        <f t="shared" si="5"/>
        <v>6.3382743806854007</v>
      </c>
    </row>
    <row r="37" spans="1:13" ht="14.25" x14ac:dyDescent="0.2">
      <c r="A37" s="146" t="s">
        <v>152</v>
      </c>
      <c r="B37" s="135">
        <v>214512.34836</v>
      </c>
      <c r="C37" s="7">
        <v>212640.42697</v>
      </c>
      <c r="D37" s="131">
        <f t="shared" si="0"/>
        <v>-8.7264038844910852E-3</v>
      </c>
      <c r="E37" s="136">
        <f t="shared" si="1"/>
        <v>1.7790656111608718</v>
      </c>
      <c r="F37" s="135">
        <v>2533561.8310099998</v>
      </c>
      <c r="G37" s="7">
        <v>2452370.5228300001</v>
      </c>
      <c r="H37" s="131">
        <f t="shared" si="2"/>
        <v>-3.2046310133916456E-2</v>
      </c>
      <c r="I37" s="136">
        <f t="shared" si="3"/>
        <v>1.9014555033094027</v>
      </c>
      <c r="J37" s="135">
        <v>2786732.5825800002</v>
      </c>
      <c r="K37" s="7">
        <v>2673827.75715</v>
      </c>
      <c r="L37" s="131">
        <f t="shared" si="4"/>
        <v>-4.0515127334346257E-2</v>
      </c>
      <c r="M37" s="136">
        <f t="shared" si="5"/>
        <v>1.9000489532165461</v>
      </c>
    </row>
    <row r="38" spans="1:13" ht="14.25" x14ac:dyDescent="0.2">
      <c r="A38" s="144" t="s">
        <v>153</v>
      </c>
      <c r="B38" s="135">
        <v>204973.46960000001</v>
      </c>
      <c r="C38" s="7">
        <v>255764.52707000001</v>
      </c>
      <c r="D38" s="131">
        <f t="shared" si="0"/>
        <v>0.24779332451715486</v>
      </c>
      <c r="E38" s="136">
        <f t="shared" si="1"/>
        <v>2.1398653169994666</v>
      </c>
      <c r="F38" s="135">
        <v>2432185.9736299999</v>
      </c>
      <c r="G38" s="7">
        <v>2103688.0443199999</v>
      </c>
      <c r="H38" s="131">
        <f t="shared" si="2"/>
        <v>-0.1350628335462859</v>
      </c>
      <c r="I38" s="136">
        <f t="shared" si="3"/>
        <v>1.6311031191577186</v>
      </c>
      <c r="J38" s="135">
        <v>2820999.7305399999</v>
      </c>
      <c r="K38" s="7">
        <v>2315978.9908799999</v>
      </c>
      <c r="L38" s="131">
        <f t="shared" si="4"/>
        <v>-0.17902190283560504</v>
      </c>
      <c r="M38" s="136">
        <f t="shared" si="5"/>
        <v>1.6457580132175256</v>
      </c>
    </row>
    <row r="39" spans="1:13" ht="14.25" x14ac:dyDescent="0.2">
      <c r="A39" s="144" t="s">
        <v>154</v>
      </c>
      <c r="B39" s="135">
        <v>108305.56518999999</v>
      </c>
      <c r="C39" s="7">
        <v>137916.98461000001</v>
      </c>
      <c r="D39" s="131">
        <f t="shared" si="0"/>
        <v>0.27340625911561278</v>
      </c>
      <c r="E39" s="136">
        <f t="shared" si="1"/>
        <v>1.1538885996935611</v>
      </c>
      <c r="F39" s="135">
        <v>1371705.4409700001</v>
      </c>
      <c r="G39" s="7">
        <v>1467264.6970800001</v>
      </c>
      <c r="H39" s="131">
        <f t="shared" si="2"/>
        <v>6.9664560083996907E-2</v>
      </c>
      <c r="I39" s="136">
        <f t="shared" si="3"/>
        <v>1.1376496769561644</v>
      </c>
      <c r="J39" s="135">
        <v>1546783.5761599999</v>
      </c>
      <c r="K39" s="7">
        <v>1749647.17273</v>
      </c>
      <c r="L39" s="131">
        <f t="shared" si="4"/>
        <v>0.13115189461322263</v>
      </c>
      <c r="M39" s="136">
        <f t="shared" si="5"/>
        <v>1.2433169152927708</v>
      </c>
    </row>
    <row r="40" spans="1:13" ht="14.25" x14ac:dyDescent="0.2">
      <c r="A40" s="144" t="s">
        <v>155</v>
      </c>
      <c r="B40" s="135">
        <v>314548.53178000002</v>
      </c>
      <c r="C40" s="7">
        <v>321625.36598</v>
      </c>
      <c r="D40" s="131">
        <f t="shared" si="0"/>
        <v>2.2498385733841664E-2</v>
      </c>
      <c r="E40" s="136">
        <f t="shared" si="1"/>
        <v>2.6908929616322421</v>
      </c>
      <c r="F40" s="135">
        <v>3338491.38118</v>
      </c>
      <c r="G40" s="7">
        <v>3221077.8231100002</v>
      </c>
      <c r="H40" s="131">
        <f t="shared" si="2"/>
        <v>-3.5169645406872285E-2</v>
      </c>
      <c r="I40" s="136">
        <f t="shared" si="3"/>
        <v>2.4974758489074165</v>
      </c>
      <c r="J40" s="135">
        <v>3695464.1260000002</v>
      </c>
      <c r="K40" s="7">
        <v>3528749.0288</v>
      </c>
      <c r="L40" s="131">
        <f t="shared" si="4"/>
        <v>-4.5113439480321538E-2</v>
      </c>
      <c r="M40" s="136">
        <f t="shared" si="5"/>
        <v>2.5075646254349242</v>
      </c>
    </row>
    <row r="41" spans="1:13" ht="14.25" x14ac:dyDescent="0.2">
      <c r="A41" s="144" t="s">
        <v>156</v>
      </c>
      <c r="B41" s="135">
        <v>10455.980820000001</v>
      </c>
      <c r="C41" s="7">
        <v>9389.4067799999993</v>
      </c>
      <c r="D41" s="131">
        <f t="shared" si="0"/>
        <v>-0.10200612055063063</v>
      </c>
      <c r="E41" s="136">
        <f t="shared" si="1"/>
        <v>7.8556890378401273E-2</v>
      </c>
      <c r="F41" s="135">
        <v>91969.087400000004</v>
      </c>
      <c r="G41" s="7">
        <v>88570.063869999998</v>
      </c>
      <c r="H41" s="131">
        <f t="shared" si="2"/>
        <v>-3.695832617340955E-2</v>
      </c>
      <c r="I41" s="136">
        <f t="shared" si="3"/>
        <v>6.8673160848358158E-2</v>
      </c>
      <c r="J41" s="135">
        <v>100070.18583</v>
      </c>
      <c r="K41" s="7">
        <v>97897.143240000005</v>
      </c>
      <c r="L41" s="131">
        <f t="shared" si="4"/>
        <v>-2.1715184917229791E-2</v>
      </c>
      <c r="M41" s="136">
        <f t="shared" si="5"/>
        <v>6.9566696672457823E-2</v>
      </c>
    </row>
    <row r="42" spans="1:13" ht="15.75" x14ac:dyDescent="0.25">
      <c r="A42" s="147" t="s">
        <v>31</v>
      </c>
      <c r="B42" s="133">
        <f>B43</f>
        <v>291654.31043999997</v>
      </c>
      <c r="C42" s="39">
        <f>C43</f>
        <v>383249.33023000002</v>
      </c>
      <c r="D42" s="130">
        <f t="shared" si="0"/>
        <v>0.31405337247310539</v>
      </c>
      <c r="E42" s="134">
        <f t="shared" si="1"/>
        <v>3.2064726055540884</v>
      </c>
      <c r="F42" s="133">
        <f>F43</f>
        <v>3586163.49389</v>
      </c>
      <c r="G42" s="39">
        <f>G43</f>
        <v>3433223.8569299998</v>
      </c>
      <c r="H42" s="130">
        <f t="shared" si="2"/>
        <v>-4.2647145681052878E-2</v>
      </c>
      <c r="I42" s="134">
        <f t="shared" si="3"/>
        <v>2.6619641428895182</v>
      </c>
      <c r="J42" s="133">
        <f>J43</f>
        <v>3951083.78951</v>
      </c>
      <c r="K42" s="39">
        <f>K43</f>
        <v>3742271.0774900001</v>
      </c>
      <c r="L42" s="130">
        <f t="shared" si="4"/>
        <v>-5.2849477040803561E-2</v>
      </c>
      <c r="M42" s="134">
        <f t="shared" si="5"/>
        <v>2.6592955452809059</v>
      </c>
    </row>
    <row r="43" spans="1:13" ht="14.25" x14ac:dyDescent="0.2">
      <c r="A43" s="144" t="s">
        <v>157</v>
      </c>
      <c r="B43" s="135">
        <v>291654.31043999997</v>
      </c>
      <c r="C43" s="7">
        <v>383249.33023000002</v>
      </c>
      <c r="D43" s="131">
        <f t="shared" si="0"/>
        <v>0.31405337247310539</v>
      </c>
      <c r="E43" s="136">
        <f t="shared" si="1"/>
        <v>3.2064726055540884</v>
      </c>
      <c r="F43" s="135">
        <v>3586163.49389</v>
      </c>
      <c r="G43" s="7">
        <v>3433223.8569299998</v>
      </c>
      <c r="H43" s="131">
        <f t="shared" si="2"/>
        <v>-4.2647145681052878E-2</v>
      </c>
      <c r="I43" s="136">
        <f t="shared" si="3"/>
        <v>2.6619641428895182</v>
      </c>
      <c r="J43" s="135">
        <v>3951083.78951</v>
      </c>
      <c r="K43" s="7">
        <v>3742271.0774900001</v>
      </c>
      <c r="L43" s="131">
        <f t="shared" si="4"/>
        <v>-5.2849477040803561E-2</v>
      </c>
      <c r="M43" s="136">
        <f t="shared" si="5"/>
        <v>2.6592955452809059</v>
      </c>
    </row>
    <row r="44" spans="1:13" ht="16.5" thickBot="1" x14ac:dyDescent="0.3">
      <c r="A44" s="148" t="s">
        <v>33</v>
      </c>
      <c r="B44" s="149">
        <f>B8+B22+B42</f>
        <v>11384392.754040001</v>
      </c>
      <c r="C44" s="150">
        <f>C8+C22+C42</f>
        <v>11952365.648349999</v>
      </c>
      <c r="D44" s="151">
        <f t="shared" si="0"/>
        <v>4.9890486614531104E-2</v>
      </c>
      <c r="E44" s="152">
        <f t="shared" si="1"/>
        <v>100</v>
      </c>
      <c r="F44" s="153">
        <f>F8+F22+F42</f>
        <v>122043161.00837001</v>
      </c>
      <c r="G44" s="154">
        <f>G8+G22+G42</f>
        <v>119378820.69925</v>
      </c>
      <c r="H44" s="155">
        <f t="shared" si="2"/>
        <v>-2.1831131602181975E-2</v>
      </c>
      <c r="I44" s="156">
        <f t="shared" si="3"/>
        <v>92.560856315964884</v>
      </c>
      <c r="J44" s="153">
        <f>J8+J22+J42</f>
        <v>135146553.21728003</v>
      </c>
      <c r="K44" s="154">
        <f>K8+K22+K42</f>
        <v>130884258.84175998</v>
      </c>
      <c r="L44" s="155">
        <f t="shared" si="4"/>
        <v>-3.153831358663961E-2</v>
      </c>
      <c r="M44" s="156">
        <f t="shared" si="5"/>
        <v>93.007673489739446</v>
      </c>
    </row>
    <row r="45" spans="1:13" ht="16.5" thickBot="1" x14ac:dyDescent="0.3">
      <c r="A45" s="157" t="s">
        <v>34</v>
      </c>
      <c r="B45" s="158"/>
      <c r="C45" s="159"/>
      <c r="D45" s="160"/>
      <c r="E45" s="161"/>
      <c r="F45" s="162">
        <f>F46-F44</f>
        <v>10044891.659629986</v>
      </c>
      <c r="G45" s="163">
        <f>G46-G44</f>
        <v>9594511.4961000085</v>
      </c>
      <c r="H45" s="164">
        <f t="shared" si="2"/>
        <v>-4.4836736800262011E-2</v>
      </c>
      <c r="I45" s="165">
        <f t="shared" si="3"/>
        <v>7.4391436840351153</v>
      </c>
      <c r="J45" s="162">
        <f>J46-J44</f>
        <v>10210770.852719963</v>
      </c>
      <c r="K45" s="163">
        <f>K46-K44</f>
        <v>9839892.1135900319</v>
      </c>
      <c r="L45" s="164">
        <f t="shared" si="4"/>
        <v>-3.6322305580987146E-2</v>
      </c>
      <c r="M45" s="165">
        <f t="shared" si="5"/>
        <v>6.992326510260563</v>
      </c>
    </row>
    <row r="46" spans="1:13" s="9" customFormat="1" ht="22.5" customHeight="1" thickBot="1" x14ac:dyDescent="0.35">
      <c r="A46" s="166" t="s">
        <v>35</v>
      </c>
      <c r="B46" s="167">
        <f>+B44</f>
        <v>11384392.754040001</v>
      </c>
      <c r="C46" s="168">
        <f t="shared" ref="C46:E46" si="6">+C44</f>
        <v>11952365.648349999</v>
      </c>
      <c r="D46" s="169">
        <f t="shared" si="0"/>
        <v>4.9890486614531104E-2</v>
      </c>
      <c r="E46" s="170">
        <f t="shared" si="6"/>
        <v>100</v>
      </c>
      <c r="F46" s="171">
        <v>132088052.668</v>
      </c>
      <c r="G46" s="172">
        <v>128973332.19535001</v>
      </c>
      <c r="H46" s="173">
        <f t="shared" si="2"/>
        <v>-2.3580637383448733E-2</v>
      </c>
      <c r="I46" s="174">
        <f t="shared" si="3"/>
        <v>100</v>
      </c>
      <c r="J46" s="171">
        <v>145357324.06999999</v>
      </c>
      <c r="K46" s="172">
        <v>140724150.95535001</v>
      </c>
      <c r="L46" s="173">
        <f t="shared" si="4"/>
        <v>-3.1874369897032295E-2</v>
      </c>
      <c r="M46" s="174">
        <f t="shared" si="5"/>
        <v>100</v>
      </c>
    </row>
    <row r="47" spans="1:13" ht="20.25" customHeight="1" x14ac:dyDescent="0.2"/>
    <row r="48" spans="1:13" ht="15" x14ac:dyDescent="0.2">
      <c r="C48" s="95"/>
    </row>
    <row r="49" spans="1:3" ht="15" x14ac:dyDescent="0.2">
      <c r="A49" s="1" t="s">
        <v>125</v>
      </c>
      <c r="C49" s="96"/>
    </row>
    <row r="50" spans="1:3" x14ac:dyDescent="0.2">
      <c r="A50" s="1" t="s">
        <v>115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23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topLeftCell="A16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24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24" t="s">
        <v>56</v>
      </c>
    </row>
    <row r="34" ht="12.75" customHeight="1" x14ac:dyDescent="0.2"/>
    <row r="50" spans="2:2" ht="12.75" customHeight="1" x14ac:dyDescent="0.2"/>
    <row r="51" spans="2:2" x14ac:dyDescent="0.2">
      <c r="B51" s="23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24" t="s">
        <v>14</v>
      </c>
    </row>
    <row r="2" spans="2:2" ht="15" x14ac:dyDescent="0.25">
      <c r="B2" s="24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23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24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24" t="s">
        <v>59</v>
      </c>
    </row>
    <row r="19" spans="2:2" ht="15" x14ac:dyDescent="0.25">
      <c r="B19" s="24"/>
    </row>
    <row r="20" spans="2:2" ht="15" x14ac:dyDescent="0.25">
      <c r="B20" s="24"/>
    </row>
    <row r="21" spans="2:2" ht="15" x14ac:dyDescent="0.25">
      <c r="B21" s="24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23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abSelected="1" zoomScale="90" zoomScaleNormal="90" workbookViewId="0">
      <selection activeCell="N2" sqref="N2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36" bestFit="1" customWidth="1"/>
    <col min="5" max="5" width="12.28515625" style="37" bestFit="1" customWidth="1"/>
    <col min="6" max="6" width="11" style="37" bestFit="1" customWidth="1"/>
    <col min="7" max="7" width="12.28515625" style="37" bestFit="1" customWidth="1"/>
    <col min="8" max="8" width="11.42578125" style="37" bestFit="1" customWidth="1"/>
    <col min="9" max="9" width="12.28515625" style="37" bestFit="1" customWidth="1"/>
    <col min="10" max="10" width="12.7109375" style="37" bestFit="1" customWidth="1"/>
    <col min="11" max="11" width="12.28515625" style="37" bestFit="1" customWidth="1"/>
    <col min="12" max="12" width="11" style="37" customWidth="1"/>
    <col min="13" max="13" width="12.28515625" style="37" bestFit="1" customWidth="1"/>
    <col min="14" max="14" width="11" style="37" bestFit="1" customWidth="1"/>
    <col min="15" max="15" width="13.5703125" style="36" bestFit="1" customWidth="1"/>
  </cols>
  <sheetData>
    <row r="1" spans="1:15" ht="16.5" thickBot="1" x14ac:dyDescent="0.3">
      <c r="B1" s="25" t="s">
        <v>60</v>
      </c>
      <c r="C1" s="26" t="s">
        <v>44</v>
      </c>
      <c r="D1" s="26" t="s">
        <v>45</v>
      </c>
      <c r="E1" s="26" t="s">
        <v>46</v>
      </c>
      <c r="F1" s="26" t="s">
        <v>47</v>
      </c>
      <c r="G1" s="26" t="s">
        <v>48</v>
      </c>
      <c r="H1" s="26" t="s">
        <v>49</v>
      </c>
      <c r="I1" s="26" t="s">
        <v>0</v>
      </c>
      <c r="J1" s="26" t="s">
        <v>61</v>
      </c>
      <c r="K1" s="26" t="s">
        <v>50</v>
      </c>
      <c r="L1" s="26" t="s">
        <v>51</v>
      </c>
      <c r="M1" s="26" t="s">
        <v>52</v>
      </c>
      <c r="N1" s="26" t="s">
        <v>53</v>
      </c>
      <c r="O1" s="27" t="s">
        <v>42</v>
      </c>
    </row>
    <row r="2" spans="1:15" s="48" customFormat="1" ht="16.5" thickTop="1" thickBot="1" x14ac:dyDescent="0.3">
      <c r="A2" s="28">
        <v>2016</v>
      </c>
      <c r="B2" s="29" t="s">
        <v>2</v>
      </c>
      <c r="C2" s="109">
        <f>C4+C6+C8+C10+C12+C14+C16+C18+C20+C22</f>
        <v>1452230.2365300001</v>
      </c>
      <c r="D2" s="109">
        <f t="shared" ref="D2:O2" si="0">D4+D6+D8+D10+D12+D14+D16+D18+D20+D22</f>
        <v>1714191.7864100002</v>
      </c>
      <c r="E2" s="109">
        <f t="shared" si="0"/>
        <v>1750041.82974</v>
      </c>
      <c r="F2" s="109">
        <f t="shared" si="0"/>
        <v>1635936.4524100001</v>
      </c>
      <c r="G2" s="109">
        <f t="shared" si="0"/>
        <v>1600838.0033399998</v>
      </c>
      <c r="H2" s="109">
        <f t="shared" si="0"/>
        <v>1703689.2688199996</v>
      </c>
      <c r="I2" s="109">
        <f t="shared" si="0"/>
        <v>1206701.87109</v>
      </c>
      <c r="J2" s="109">
        <f t="shared" si="0"/>
        <v>1629805.51446</v>
      </c>
      <c r="K2" s="109">
        <f t="shared" si="0"/>
        <v>1549539.8412700002</v>
      </c>
      <c r="L2" s="109">
        <f t="shared" si="0"/>
        <v>1944260.6317599998</v>
      </c>
      <c r="M2" s="109">
        <f t="shared" si="0"/>
        <v>2049223.24083</v>
      </c>
      <c r="N2" s="109"/>
      <c r="O2" s="109">
        <f t="shared" si="0"/>
        <v>18236458.676660001</v>
      </c>
    </row>
    <row r="3" spans="1:15" ht="15.75" thickTop="1" x14ac:dyDescent="0.25">
      <c r="A3" s="30">
        <v>2015</v>
      </c>
      <c r="B3" s="29" t="s">
        <v>2</v>
      </c>
      <c r="C3" s="109">
        <f>C5+C7+C9+C11+C13+C15+C17+C19+C21+C23</f>
        <v>1817721.7493999999</v>
      </c>
      <c r="D3" s="109">
        <f t="shared" ref="D3:O3" si="1">D5+D7+D9+D11+D13+D15+D17+D19+D21+D23</f>
        <v>1656336.50397</v>
      </c>
      <c r="E3" s="109">
        <f t="shared" si="1"/>
        <v>1770947.3889799998</v>
      </c>
      <c r="F3" s="109">
        <f t="shared" si="1"/>
        <v>1707971.2418900002</v>
      </c>
      <c r="G3" s="109">
        <f t="shared" si="1"/>
        <v>1569237.1802300001</v>
      </c>
      <c r="H3" s="109">
        <f t="shared" si="1"/>
        <v>1611584.9565699997</v>
      </c>
      <c r="I3" s="109">
        <f t="shared" si="1"/>
        <v>1530250.5802799999</v>
      </c>
      <c r="J3" s="109">
        <f t="shared" si="1"/>
        <v>1469644.8621</v>
      </c>
      <c r="K3" s="109">
        <f t="shared" si="1"/>
        <v>1554599.8897499996</v>
      </c>
      <c r="L3" s="109">
        <f t="shared" si="1"/>
        <v>2104428.80369</v>
      </c>
      <c r="M3" s="109">
        <f t="shared" si="1"/>
        <v>1996611.9718500003</v>
      </c>
      <c r="N3" s="109">
        <f t="shared" si="1"/>
        <v>1980205.6571000002</v>
      </c>
      <c r="O3" s="109">
        <f t="shared" si="1"/>
        <v>20769540.785809994</v>
      </c>
    </row>
    <row r="4" spans="1:15" s="48" customFormat="1" ht="15" x14ac:dyDescent="0.25">
      <c r="A4" s="28">
        <v>2016</v>
      </c>
      <c r="B4" s="31" t="s">
        <v>131</v>
      </c>
      <c r="C4" s="110">
        <v>460617.42556</v>
      </c>
      <c r="D4" s="110">
        <v>562438.6078</v>
      </c>
      <c r="E4" s="110">
        <v>569588.58857999998</v>
      </c>
      <c r="F4" s="110">
        <v>533074.38335999998</v>
      </c>
      <c r="G4" s="110">
        <v>511736.96983999998</v>
      </c>
      <c r="H4" s="110">
        <v>532874.88884999999</v>
      </c>
      <c r="I4" s="110">
        <v>385629.70095000003</v>
      </c>
      <c r="J4" s="110">
        <v>541492.43686999998</v>
      </c>
      <c r="K4" s="110">
        <v>478629.69069000002</v>
      </c>
      <c r="L4" s="110">
        <v>570206.62866000005</v>
      </c>
      <c r="M4" s="110">
        <v>603248.65706999996</v>
      </c>
      <c r="N4" s="110"/>
      <c r="O4" s="111">
        <v>5749537.9782299995</v>
      </c>
    </row>
    <row r="5" spans="1:15" ht="15" x14ac:dyDescent="0.25">
      <c r="A5" s="30">
        <v>2015</v>
      </c>
      <c r="B5" s="31" t="s">
        <v>131</v>
      </c>
      <c r="C5" s="110">
        <v>566117.66602999996</v>
      </c>
      <c r="D5" s="110">
        <v>491783.75361999997</v>
      </c>
      <c r="E5" s="110">
        <v>554740.76428</v>
      </c>
      <c r="F5" s="110">
        <v>486976.49277999997</v>
      </c>
      <c r="G5" s="110">
        <v>480848.67021000001</v>
      </c>
      <c r="H5" s="110">
        <v>480768.24197999999</v>
      </c>
      <c r="I5" s="110">
        <v>430668.38750999997</v>
      </c>
      <c r="J5" s="110">
        <v>459881.61290000001</v>
      </c>
      <c r="K5" s="110">
        <v>438173.99703000003</v>
      </c>
      <c r="L5" s="110">
        <v>587624.22609000001</v>
      </c>
      <c r="M5" s="110">
        <v>607627.91329000005</v>
      </c>
      <c r="N5" s="110">
        <v>541771.49023999996</v>
      </c>
      <c r="O5" s="111">
        <v>6126983.2159599997</v>
      </c>
    </row>
    <row r="6" spans="1:15" s="48" customFormat="1" ht="15" x14ac:dyDescent="0.25">
      <c r="A6" s="28">
        <v>2016</v>
      </c>
      <c r="B6" s="31" t="s">
        <v>132</v>
      </c>
      <c r="C6" s="110">
        <v>133664.50292999999</v>
      </c>
      <c r="D6" s="110">
        <v>159615.66297999999</v>
      </c>
      <c r="E6" s="110">
        <v>147817.03485</v>
      </c>
      <c r="F6" s="110">
        <v>137864.25597999999</v>
      </c>
      <c r="G6" s="110">
        <v>141054.25565000001</v>
      </c>
      <c r="H6" s="110">
        <v>170570.46976000001</v>
      </c>
      <c r="I6" s="110">
        <v>86829.024699999994</v>
      </c>
      <c r="J6" s="110">
        <v>84946.88351</v>
      </c>
      <c r="K6" s="110">
        <v>117423.13795999999</v>
      </c>
      <c r="L6" s="110">
        <v>216849.94028000001</v>
      </c>
      <c r="M6" s="110">
        <v>304492.68098</v>
      </c>
      <c r="N6" s="110"/>
      <c r="O6" s="111">
        <v>1701127.8495799999</v>
      </c>
    </row>
    <row r="7" spans="1:15" ht="15" x14ac:dyDescent="0.25">
      <c r="A7" s="30">
        <v>2015</v>
      </c>
      <c r="B7" s="31" t="s">
        <v>132</v>
      </c>
      <c r="C7" s="110">
        <v>218481.59776</v>
      </c>
      <c r="D7" s="110">
        <v>155554.29676</v>
      </c>
      <c r="E7" s="110">
        <v>152629.234</v>
      </c>
      <c r="F7" s="110">
        <v>124853.16082999999</v>
      </c>
      <c r="G7" s="110">
        <v>161353.40616000001</v>
      </c>
      <c r="H7" s="110">
        <v>181166.30304999999</v>
      </c>
      <c r="I7" s="110">
        <v>93843.73358</v>
      </c>
      <c r="J7" s="110">
        <v>73244.345950000003</v>
      </c>
      <c r="K7" s="110">
        <v>111339.6872</v>
      </c>
      <c r="L7" s="110">
        <v>237260.94284999999</v>
      </c>
      <c r="M7" s="110">
        <v>266868.56482000003</v>
      </c>
      <c r="N7" s="110">
        <v>308973.60508000001</v>
      </c>
      <c r="O7" s="111">
        <v>2085568.8780400001</v>
      </c>
    </row>
    <row r="8" spans="1:15" s="48" customFormat="1" ht="15" x14ac:dyDescent="0.25">
      <c r="A8" s="28">
        <v>2016</v>
      </c>
      <c r="B8" s="31" t="s">
        <v>133</v>
      </c>
      <c r="C8" s="110">
        <v>82387.498179999995</v>
      </c>
      <c r="D8" s="110">
        <v>106196.98525</v>
      </c>
      <c r="E8" s="110">
        <v>115260.93240000001</v>
      </c>
      <c r="F8" s="110">
        <v>101252.43945999999</v>
      </c>
      <c r="G8" s="110">
        <v>99565.190610000005</v>
      </c>
      <c r="H8" s="110">
        <v>118670.19677</v>
      </c>
      <c r="I8" s="110">
        <v>86394.245580000003</v>
      </c>
      <c r="J8" s="110">
        <v>125722.1453</v>
      </c>
      <c r="K8" s="110">
        <v>119060.01673</v>
      </c>
      <c r="L8" s="110">
        <v>128936.40411</v>
      </c>
      <c r="M8" s="110">
        <v>128494.82036</v>
      </c>
      <c r="N8" s="110"/>
      <c r="O8" s="111">
        <v>1211940.87475</v>
      </c>
    </row>
    <row r="9" spans="1:15" ht="15" x14ac:dyDescent="0.25">
      <c r="A9" s="30">
        <v>2015</v>
      </c>
      <c r="B9" s="31" t="s">
        <v>133</v>
      </c>
      <c r="C9" s="110">
        <v>93016.967910000007</v>
      </c>
      <c r="D9" s="110">
        <v>98704.324250000005</v>
      </c>
      <c r="E9" s="110">
        <v>104051.43909</v>
      </c>
      <c r="F9" s="110">
        <v>105917.70758</v>
      </c>
      <c r="G9" s="110">
        <v>96206.019320000007</v>
      </c>
      <c r="H9" s="110">
        <v>110250.82988</v>
      </c>
      <c r="I9" s="110">
        <v>110761.12648000001</v>
      </c>
      <c r="J9" s="110">
        <v>109877.84795</v>
      </c>
      <c r="K9" s="110">
        <v>113742.67637</v>
      </c>
      <c r="L9" s="110">
        <v>144212.47524999999</v>
      </c>
      <c r="M9" s="110">
        <v>128576.35923</v>
      </c>
      <c r="N9" s="110">
        <v>102366.42557000001</v>
      </c>
      <c r="O9" s="111">
        <v>1317684.19888</v>
      </c>
    </row>
    <row r="10" spans="1:15" s="48" customFormat="1" ht="15" x14ac:dyDescent="0.25">
      <c r="A10" s="28">
        <v>2016</v>
      </c>
      <c r="B10" s="31" t="s">
        <v>134</v>
      </c>
      <c r="C10" s="110">
        <v>89731.465129999997</v>
      </c>
      <c r="D10" s="110">
        <v>105702.40222</v>
      </c>
      <c r="E10" s="110">
        <v>108135.59894</v>
      </c>
      <c r="F10" s="110">
        <v>96493.580759999997</v>
      </c>
      <c r="G10" s="110">
        <v>96162.451709999994</v>
      </c>
      <c r="H10" s="110">
        <v>99400.112859999994</v>
      </c>
      <c r="I10" s="110">
        <v>54543.250610000003</v>
      </c>
      <c r="J10" s="110">
        <v>88693.372929999998</v>
      </c>
      <c r="K10" s="110">
        <v>133762.6194</v>
      </c>
      <c r="L10" s="110">
        <v>165762.13357000001</v>
      </c>
      <c r="M10" s="110">
        <v>145795.82305000001</v>
      </c>
      <c r="N10" s="110"/>
      <c r="O10" s="111">
        <v>1184182.81118</v>
      </c>
    </row>
    <row r="11" spans="1:15" ht="15" x14ac:dyDescent="0.25">
      <c r="A11" s="30">
        <v>2015</v>
      </c>
      <c r="B11" s="31" t="s">
        <v>134</v>
      </c>
      <c r="C11" s="110">
        <v>97812.898400000005</v>
      </c>
      <c r="D11" s="110">
        <v>94271.043049999993</v>
      </c>
      <c r="E11" s="110">
        <v>98490.356310000003</v>
      </c>
      <c r="F11" s="110">
        <v>110854.41593</v>
      </c>
      <c r="G11" s="110">
        <v>85102.734970000005</v>
      </c>
      <c r="H11" s="110">
        <v>92497.679629999999</v>
      </c>
      <c r="I11" s="110">
        <v>76412.842829999994</v>
      </c>
      <c r="J11" s="110">
        <v>88757.402780000004</v>
      </c>
      <c r="K11" s="110">
        <v>114412.51446999999</v>
      </c>
      <c r="L11" s="110">
        <v>200913.78299000001</v>
      </c>
      <c r="M11" s="110">
        <v>150072.13007000001</v>
      </c>
      <c r="N11" s="110">
        <v>131132.58483000001</v>
      </c>
      <c r="O11" s="111">
        <v>1340730.3862600001</v>
      </c>
    </row>
    <row r="12" spans="1:15" s="48" customFormat="1" ht="15" x14ac:dyDescent="0.25">
      <c r="A12" s="28">
        <v>2016</v>
      </c>
      <c r="B12" s="31" t="s">
        <v>135</v>
      </c>
      <c r="C12" s="110">
        <v>178413.55434</v>
      </c>
      <c r="D12" s="110">
        <v>169776.46189000001</v>
      </c>
      <c r="E12" s="110">
        <v>138571.21487</v>
      </c>
      <c r="F12" s="110">
        <v>141600.09865</v>
      </c>
      <c r="G12" s="110">
        <v>140964.30918000001</v>
      </c>
      <c r="H12" s="110">
        <v>154997.40966</v>
      </c>
      <c r="I12" s="110">
        <v>113449.74396000001</v>
      </c>
      <c r="J12" s="110">
        <v>123430.15022</v>
      </c>
      <c r="K12" s="110">
        <v>139134.62648000001</v>
      </c>
      <c r="L12" s="110">
        <v>252387.28839999999</v>
      </c>
      <c r="M12" s="110">
        <v>232372.84033000001</v>
      </c>
      <c r="N12" s="110"/>
      <c r="O12" s="111">
        <v>1785097.6979799999</v>
      </c>
    </row>
    <row r="13" spans="1:15" ht="15" x14ac:dyDescent="0.25">
      <c r="A13" s="30">
        <v>2015</v>
      </c>
      <c r="B13" s="31" t="s">
        <v>135</v>
      </c>
      <c r="C13" s="110">
        <v>245531.10282999999</v>
      </c>
      <c r="D13" s="110">
        <v>231388.24583999999</v>
      </c>
      <c r="E13" s="110">
        <v>206870.61434999999</v>
      </c>
      <c r="F13" s="110">
        <v>242419.20790000001</v>
      </c>
      <c r="G13" s="110">
        <v>215601.54558999999</v>
      </c>
      <c r="H13" s="110">
        <v>207594.19146999999</v>
      </c>
      <c r="I13" s="110">
        <v>227181.93338999999</v>
      </c>
      <c r="J13" s="110">
        <v>152733.69157</v>
      </c>
      <c r="K13" s="110">
        <v>261985.31090000001</v>
      </c>
      <c r="L13" s="110">
        <v>307824.41453000001</v>
      </c>
      <c r="M13" s="110">
        <v>255191.82045999999</v>
      </c>
      <c r="N13" s="110">
        <v>271496.09273999999</v>
      </c>
      <c r="O13" s="111">
        <v>2825818.1715699998</v>
      </c>
    </row>
    <row r="14" spans="1:15" s="48" customFormat="1" ht="15" x14ac:dyDescent="0.25">
      <c r="A14" s="28">
        <v>2016</v>
      </c>
      <c r="B14" s="31" t="s">
        <v>136</v>
      </c>
      <c r="C14" s="110">
        <v>10191.507659999999</v>
      </c>
      <c r="D14" s="110">
        <v>15895.20304</v>
      </c>
      <c r="E14" s="110">
        <v>18612.352360000001</v>
      </c>
      <c r="F14" s="110">
        <v>16075.79343</v>
      </c>
      <c r="G14" s="110">
        <v>13709.48552</v>
      </c>
      <c r="H14" s="110">
        <v>15906.68377</v>
      </c>
      <c r="I14" s="110">
        <v>7864.1694500000003</v>
      </c>
      <c r="J14" s="110">
        <v>14110.55587</v>
      </c>
      <c r="K14" s="110">
        <v>16903.757259999998</v>
      </c>
      <c r="L14" s="110">
        <v>16057.673000000001</v>
      </c>
      <c r="M14" s="110">
        <v>19902.707740000002</v>
      </c>
      <c r="N14" s="110"/>
      <c r="O14" s="111">
        <v>165229.8891</v>
      </c>
    </row>
    <row r="15" spans="1:15" ht="15" x14ac:dyDescent="0.25">
      <c r="A15" s="30">
        <v>2015</v>
      </c>
      <c r="B15" s="31" t="s">
        <v>136</v>
      </c>
      <c r="C15" s="110">
        <v>16791.806779999999</v>
      </c>
      <c r="D15" s="110">
        <v>19131.206109999999</v>
      </c>
      <c r="E15" s="110">
        <v>19111.990160000001</v>
      </c>
      <c r="F15" s="110">
        <v>18199.15724</v>
      </c>
      <c r="G15" s="110">
        <v>17030.152870000002</v>
      </c>
      <c r="H15" s="110">
        <v>17736.840499999998</v>
      </c>
      <c r="I15" s="110">
        <v>12890.33347</v>
      </c>
      <c r="J15" s="110">
        <v>10622.04089</v>
      </c>
      <c r="K15" s="110">
        <v>11021.520619999999</v>
      </c>
      <c r="L15" s="110">
        <v>13036.69392</v>
      </c>
      <c r="M15" s="110">
        <v>16443.221649999999</v>
      </c>
      <c r="N15" s="110">
        <v>17468.448090000002</v>
      </c>
      <c r="O15" s="111">
        <v>189483.4123</v>
      </c>
    </row>
    <row r="16" spans="1:15" ht="15" x14ac:dyDescent="0.25">
      <c r="A16" s="28">
        <v>2016</v>
      </c>
      <c r="B16" s="31" t="s">
        <v>137</v>
      </c>
      <c r="C16" s="110">
        <v>84511.730519999997</v>
      </c>
      <c r="D16" s="110">
        <v>95207.148939999999</v>
      </c>
      <c r="E16" s="110">
        <v>120666.01637</v>
      </c>
      <c r="F16" s="110">
        <v>106168.6369</v>
      </c>
      <c r="G16" s="110">
        <v>77918.443740000002</v>
      </c>
      <c r="H16" s="110">
        <v>73102.883369999996</v>
      </c>
      <c r="I16" s="110">
        <v>64000.109349999999</v>
      </c>
      <c r="J16" s="110">
        <v>105346.22766</v>
      </c>
      <c r="K16" s="110">
        <v>70332.889139999999</v>
      </c>
      <c r="L16" s="110">
        <v>74471.286319999999</v>
      </c>
      <c r="M16" s="110">
        <v>63456.790180000004</v>
      </c>
      <c r="N16" s="110"/>
      <c r="O16" s="111">
        <v>935182.16249000002</v>
      </c>
    </row>
    <row r="17" spans="1:15" ht="15" x14ac:dyDescent="0.25">
      <c r="A17" s="30">
        <v>2015</v>
      </c>
      <c r="B17" s="31" t="s">
        <v>137</v>
      </c>
      <c r="C17" s="110">
        <v>84587.382100000003</v>
      </c>
      <c r="D17" s="110">
        <v>87419.751180000007</v>
      </c>
      <c r="E17" s="110">
        <v>105669.31832000001</v>
      </c>
      <c r="F17" s="110">
        <v>72638.579329999993</v>
      </c>
      <c r="G17" s="110">
        <v>53359.857490000002</v>
      </c>
      <c r="H17" s="110">
        <v>54936.205170000001</v>
      </c>
      <c r="I17" s="110">
        <v>73120.949699999997</v>
      </c>
      <c r="J17" s="110">
        <v>81940.677330000006</v>
      </c>
      <c r="K17" s="110">
        <v>58821.08236</v>
      </c>
      <c r="L17" s="110">
        <v>80593.646659999999</v>
      </c>
      <c r="M17" s="110">
        <v>71026.910910000006</v>
      </c>
      <c r="N17" s="110">
        <v>94139.503190000003</v>
      </c>
      <c r="O17" s="111">
        <v>918253.86373999994</v>
      </c>
    </row>
    <row r="18" spans="1:15" ht="15" x14ac:dyDescent="0.25">
      <c r="A18" s="28">
        <v>2016</v>
      </c>
      <c r="B18" s="31" t="s">
        <v>138</v>
      </c>
      <c r="C18" s="110">
        <v>6380.1968100000004</v>
      </c>
      <c r="D18" s="110">
        <v>10943.8946</v>
      </c>
      <c r="E18" s="110">
        <v>11918.69154</v>
      </c>
      <c r="F18" s="110">
        <v>14289.86443</v>
      </c>
      <c r="G18" s="110">
        <v>5571.9104900000002</v>
      </c>
      <c r="H18" s="110">
        <v>3156.9027799999999</v>
      </c>
      <c r="I18" s="110">
        <v>3344.2157099999999</v>
      </c>
      <c r="J18" s="110">
        <v>4817.8857399999997</v>
      </c>
      <c r="K18" s="110">
        <v>5467.3731900000002</v>
      </c>
      <c r="L18" s="110">
        <v>3457.1936799999999</v>
      </c>
      <c r="M18" s="110">
        <v>5500.1214300000001</v>
      </c>
      <c r="N18" s="110"/>
      <c r="O18" s="111">
        <v>74848.250400000004</v>
      </c>
    </row>
    <row r="19" spans="1:15" ht="15" x14ac:dyDescent="0.25">
      <c r="A19" s="30">
        <v>2015</v>
      </c>
      <c r="B19" s="31" t="s">
        <v>138</v>
      </c>
      <c r="C19" s="110">
        <v>6323.2487099999998</v>
      </c>
      <c r="D19" s="110">
        <v>8819.9491300000009</v>
      </c>
      <c r="E19" s="110">
        <v>11241.36759</v>
      </c>
      <c r="F19" s="110">
        <v>10605.65509</v>
      </c>
      <c r="G19" s="110">
        <v>6164.7641899999999</v>
      </c>
      <c r="H19" s="110">
        <v>2449.9805200000001</v>
      </c>
      <c r="I19" s="110">
        <v>4008.5602800000001</v>
      </c>
      <c r="J19" s="110">
        <v>5086.7874000000002</v>
      </c>
      <c r="K19" s="110">
        <v>5655.7401399999999</v>
      </c>
      <c r="L19" s="110">
        <v>5397.6899199999998</v>
      </c>
      <c r="M19" s="110">
        <v>5119.4543800000001</v>
      </c>
      <c r="N19" s="110">
        <v>6748.1485899999998</v>
      </c>
      <c r="O19" s="111">
        <v>77621.345939999999</v>
      </c>
    </row>
    <row r="20" spans="1:15" ht="15" x14ac:dyDescent="0.25">
      <c r="A20" s="28">
        <v>2016</v>
      </c>
      <c r="B20" s="31" t="s">
        <v>139</v>
      </c>
      <c r="C20" s="112">
        <v>134162.91104000001</v>
      </c>
      <c r="D20" s="112">
        <v>143119.48126</v>
      </c>
      <c r="E20" s="112">
        <v>150086.95507</v>
      </c>
      <c r="F20" s="112">
        <v>144316.02932999999</v>
      </c>
      <c r="G20" s="112">
        <v>154677.59112</v>
      </c>
      <c r="H20" s="110">
        <v>155034.36575999999</v>
      </c>
      <c r="I20" s="110">
        <v>131760.60505000001</v>
      </c>
      <c r="J20" s="110">
        <v>174624.31688</v>
      </c>
      <c r="K20" s="110">
        <v>149678.63391</v>
      </c>
      <c r="L20" s="110">
        <v>167197.94107999999</v>
      </c>
      <c r="M20" s="110">
        <v>174837.69693000001</v>
      </c>
      <c r="N20" s="110"/>
      <c r="O20" s="111">
        <v>1679496.52743</v>
      </c>
    </row>
    <row r="21" spans="1:15" ht="15" x14ac:dyDescent="0.25">
      <c r="A21" s="30">
        <v>2015</v>
      </c>
      <c r="B21" s="31" t="s">
        <v>139</v>
      </c>
      <c r="C21" s="110">
        <v>172543.8327</v>
      </c>
      <c r="D21" s="110">
        <v>167106.44742000001</v>
      </c>
      <c r="E21" s="110">
        <v>171068.19013999999</v>
      </c>
      <c r="F21" s="110">
        <v>172518.28628999999</v>
      </c>
      <c r="G21" s="110">
        <v>124616.54806</v>
      </c>
      <c r="H21" s="110">
        <v>109718.50732999999</v>
      </c>
      <c r="I21" s="110">
        <v>152578.29842000001</v>
      </c>
      <c r="J21" s="110">
        <v>141907.61348999999</v>
      </c>
      <c r="K21" s="110">
        <v>126984.49699</v>
      </c>
      <c r="L21" s="110">
        <v>162255.21410000001</v>
      </c>
      <c r="M21" s="110">
        <v>153455.32876999999</v>
      </c>
      <c r="N21" s="110">
        <v>157827.89903</v>
      </c>
      <c r="O21" s="111">
        <v>1812580.6627400001</v>
      </c>
    </row>
    <row r="22" spans="1:15" ht="15" x14ac:dyDescent="0.25">
      <c r="A22" s="28">
        <v>2016</v>
      </c>
      <c r="B22" s="31" t="s">
        <v>140</v>
      </c>
      <c r="C22" s="112">
        <v>272169.44436000002</v>
      </c>
      <c r="D22" s="112">
        <v>345295.93842999998</v>
      </c>
      <c r="E22" s="112">
        <v>369384.44475999998</v>
      </c>
      <c r="F22" s="112">
        <v>344801.37011000002</v>
      </c>
      <c r="G22" s="112">
        <v>359477.39548000001</v>
      </c>
      <c r="H22" s="110">
        <v>379975.35524</v>
      </c>
      <c r="I22" s="110">
        <v>272886.80573000002</v>
      </c>
      <c r="J22" s="110">
        <v>366621.53947999998</v>
      </c>
      <c r="K22" s="110">
        <v>319147.09651</v>
      </c>
      <c r="L22" s="110">
        <v>348934.14266000001</v>
      </c>
      <c r="M22" s="110">
        <v>371121.10275999998</v>
      </c>
      <c r="N22" s="110"/>
      <c r="O22" s="111">
        <v>3749814.63552</v>
      </c>
    </row>
    <row r="23" spans="1:15" ht="15" x14ac:dyDescent="0.25">
      <c r="A23" s="30">
        <v>2015</v>
      </c>
      <c r="B23" s="31" t="s">
        <v>140</v>
      </c>
      <c r="C23" s="110">
        <v>316515.24618000002</v>
      </c>
      <c r="D23" s="112">
        <v>302157.48661000002</v>
      </c>
      <c r="E23" s="110">
        <v>347074.11473999999</v>
      </c>
      <c r="F23" s="110">
        <v>362988.57892</v>
      </c>
      <c r="G23" s="110">
        <v>328953.48136999999</v>
      </c>
      <c r="H23" s="110">
        <v>354466.17703999998</v>
      </c>
      <c r="I23" s="110">
        <v>348784.41462</v>
      </c>
      <c r="J23" s="110">
        <v>345592.84184000001</v>
      </c>
      <c r="K23" s="110">
        <v>312462.86366999999</v>
      </c>
      <c r="L23" s="110">
        <v>365309.71737999999</v>
      </c>
      <c r="M23" s="110">
        <v>342230.26827</v>
      </c>
      <c r="N23" s="110">
        <v>348281.45974000002</v>
      </c>
      <c r="O23" s="111">
        <v>4074816.65038</v>
      </c>
    </row>
    <row r="24" spans="1:15" ht="15" x14ac:dyDescent="0.25">
      <c r="A24" s="28">
        <v>2016</v>
      </c>
      <c r="B24" s="29" t="s">
        <v>14</v>
      </c>
      <c r="C24" s="113">
        <f>C26+C28+C30+C32+C34+C36+C38+C40+C42+C44+C46+C48+C50+C52+C54+C56</f>
        <v>7469299.2864899999</v>
      </c>
      <c r="D24" s="113">
        <f t="shared" ref="D24:O24" si="2">D26+D28+D30+D32+D34+D36+D38+D40+D42+D44+D46+D48+D50+D52+D54+D56</f>
        <v>8788477.5530900005</v>
      </c>
      <c r="E24" s="113">
        <f t="shared" si="2"/>
        <v>9423978.4700199999</v>
      </c>
      <c r="F24" s="113">
        <f t="shared" si="2"/>
        <v>9438667.7457100023</v>
      </c>
      <c r="G24" s="113">
        <f t="shared" si="2"/>
        <v>8853378.8720400035</v>
      </c>
      <c r="H24" s="113">
        <f t="shared" si="2"/>
        <v>9790075.4127000012</v>
      </c>
      <c r="I24" s="113">
        <f t="shared" si="2"/>
        <v>7270725.1035999991</v>
      </c>
      <c r="J24" s="113">
        <f t="shared" si="2"/>
        <v>9152460.5699199997</v>
      </c>
      <c r="K24" s="113">
        <f t="shared" si="2"/>
        <v>8559617.6514799986</v>
      </c>
      <c r="L24" s="113">
        <f t="shared" si="2"/>
        <v>9442564.4233199973</v>
      </c>
      <c r="M24" s="113">
        <f t="shared" si="2"/>
        <v>9526774.8665400017</v>
      </c>
      <c r="N24" s="113"/>
      <c r="O24" s="113">
        <f t="shared" si="2"/>
        <v>97716019.95490998</v>
      </c>
    </row>
    <row r="25" spans="1:15" ht="15" x14ac:dyDescent="0.25">
      <c r="A25" s="30">
        <v>2015</v>
      </c>
      <c r="B25" s="29" t="s">
        <v>14</v>
      </c>
      <c r="C25" s="113">
        <f>C27+C29+C31+C33+C35+C37+C39+C41+C43+C45+C47+C49+C51+C53+C55+C57</f>
        <v>8662598.4494800009</v>
      </c>
      <c r="D25" s="113">
        <f t="shared" ref="D25:O25" si="3">D27+D29+D31+D33+D35+D37+D39+D41+D43+D45+D47+D49+D51+D53+D55+D57</f>
        <v>8523330.9014599994</v>
      </c>
      <c r="E25" s="113">
        <f t="shared" si="3"/>
        <v>9124845.8394999988</v>
      </c>
      <c r="F25" s="113">
        <f t="shared" si="3"/>
        <v>9710463.8264199998</v>
      </c>
      <c r="G25" s="113">
        <f t="shared" si="3"/>
        <v>8807180.9071500003</v>
      </c>
      <c r="H25" s="113">
        <f t="shared" si="3"/>
        <v>9651194.4798599984</v>
      </c>
      <c r="I25" s="113">
        <f t="shared" si="3"/>
        <v>8897038.9293500017</v>
      </c>
      <c r="J25" s="113">
        <f t="shared" si="3"/>
        <v>8628684.3245499991</v>
      </c>
      <c r="K25" s="113">
        <f t="shared" si="3"/>
        <v>8694320.9305300005</v>
      </c>
      <c r="L25" s="113">
        <f t="shared" si="3"/>
        <v>9871877.3257199991</v>
      </c>
      <c r="M25" s="113">
        <f t="shared" si="3"/>
        <v>9096126.4717500005</v>
      </c>
      <c r="N25" s="113">
        <f t="shared" si="3"/>
        <v>9209303.4755999986</v>
      </c>
      <c r="O25" s="113">
        <f t="shared" si="3"/>
        <v>108876965.86137001</v>
      </c>
    </row>
    <row r="26" spans="1:15" ht="15" x14ac:dyDescent="0.25">
      <c r="A26" s="28">
        <v>2016</v>
      </c>
      <c r="B26" s="31" t="s">
        <v>141</v>
      </c>
      <c r="C26" s="110">
        <v>596372.87048000004</v>
      </c>
      <c r="D26" s="110">
        <v>632935.49187000003</v>
      </c>
      <c r="E26" s="110">
        <v>703472.47320999997</v>
      </c>
      <c r="F26" s="110">
        <v>689896.48244000005</v>
      </c>
      <c r="G26" s="110">
        <v>667680.95921999996</v>
      </c>
      <c r="H26" s="110">
        <v>713521.02032000001</v>
      </c>
      <c r="I26" s="110">
        <v>517511.87862999999</v>
      </c>
      <c r="J26" s="110">
        <v>661442.97999000002</v>
      </c>
      <c r="K26" s="110">
        <v>656436.64298999996</v>
      </c>
      <c r="L26" s="110">
        <v>692947.52257999999</v>
      </c>
      <c r="M26" s="110">
        <v>695431.86974999995</v>
      </c>
      <c r="N26" s="110"/>
      <c r="O26" s="111">
        <v>7227650.1914799996</v>
      </c>
    </row>
    <row r="27" spans="1:15" ht="15" x14ac:dyDescent="0.25">
      <c r="A27" s="30">
        <v>2015</v>
      </c>
      <c r="B27" s="31" t="s">
        <v>141</v>
      </c>
      <c r="C27" s="110">
        <v>648202.18587000004</v>
      </c>
      <c r="D27" s="110">
        <v>609091.59302999999</v>
      </c>
      <c r="E27" s="110">
        <v>676704.10618999996</v>
      </c>
      <c r="F27" s="110">
        <v>724064.10615000001</v>
      </c>
      <c r="G27" s="110">
        <v>652369.29017000005</v>
      </c>
      <c r="H27" s="110">
        <v>678598.28385999997</v>
      </c>
      <c r="I27" s="110">
        <v>630927.52298000001</v>
      </c>
      <c r="J27" s="110">
        <v>639215.103</v>
      </c>
      <c r="K27" s="110">
        <v>648365.97089999996</v>
      </c>
      <c r="L27" s="110">
        <v>753918.71998000005</v>
      </c>
      <c r="M27" s="110">
        <v>658549.71892999997</v>
      </c>
      <c r="N27" s="110">
        <v>627278.00006999995</v>
      </c>
      <c r="O27" s="111">
        <v>7947284.6011300003</v>
      </c>
    </row>
    <row r="28" spans="1:15" ht="15" x14ac:dyDescent="0.25">
      <c r="A28" s="28">
        <v>2016</v>
      </c>
      <c r="B28" s="31" t="s">
        <v>142</v>
      </c>
      <c r="C28" s="110">
        <v>88262.762650000004</v>
      </c>
      <c r="D28" s="110">
        <v>108392.23509</v>
      </c>
      <c r="E28" s="110">
        <v>126202.38999</v>
      </c>
      <c r="F28" s="110">
        <v>134431.60488999999</v>
      </c>
      <c r="G28" s="110">
        <v>121168.59660999999</v>
      </c>
      <c r="H28" s="110">
        <v>124403.93279000001</v>
      </c>
      <c r="I28" s="110">
        <v>100662.30781</v>
      </c>
      <c r="J28" s="110">
        <v>143188.96497999999</v>
      </c>
      <c r="K28" s="110">
        <v>110475.32739999999</v>
      </c>
      <c r="L28" s="110">
        <v>120524.59421</v>
      </c>
      <c r="M28" s="110">
        <v>103426.71584999999</v>
      </c>
      <c r="N28" s="110"/>
      <c r="O28" s="111">
        <v>1281139.43227</v>
      </c>
    </row>
    <row r="29" spans="1:15" ht="15" x14ac:dyDescent="0.25">
      <c r="A29" s="30">
        <v>2015</v>
      </c>
      <c r="B29" s="31" t="s">
        <v>142</v>
      </c>
      <c r="C29" s="110">
        <v>112824.20994</v>
      </c>
      <c r="D29" s="110">
        <v>115694.13949</v>
      </c>
      <c r="E29" s="110">
        <v>144207.13498</v>
      </c>
      <c r="F29" s="110">
        <v>145988.65747999999</v>
      </c>
      <c r="G29" s="110">
        <v>117697.77284999999</v>
      </c>
      <c r="H29" s="110">
        <v>115520.33348</v>
      </c>
      <c r="I29" s="110">
        <v>118325.16792000001</v>
      </c>
      <c r="J29" s="110">
        <v>133934.48550000001</v>
      </c>
      <c r="K29" s="110">
        <v>117112.08331</v>
      </c>
      <c r="L29" s="110">
        <v>126211.75838</v>
      </c>
      <c r="M29" s="110">
        <v>111617.9768</v>
      </c>
      <c r="N29" s="110">
        <v>114097.20166000001</v>
      </c>
      <c r="O29" s="111">
        <v>1473230.9217900001</v>
      </c>
    </row>
    <row r="30" spans="1:15" s="48" customFormat="1" ht="15" x14ac:dyDescent="0.25">
      <c r="A30" s="28">
        <v>2016</v>
      </c>
      <c r="B30" s="31" t="s">
        <v>143</v>
      </c>
      <c r="C30" s="110">
        <v>129495.75634000001</v>
      </c>
      <c r="D30" s="110">
        <v>155035.06388</v>
      </c>
      <c r="E30" s="110">
        <v>179018.74742</v>
      </c>
      <c r="F30" s="110">
        <v>170895.45955</v>
      </c>
      <c r="G30" s="110">
        <v>164567.33574000001</v>
      </c>
      <c r="H30" s="110">
        <v>172579.00075000001</v>
      </c>
      <c r="I30" s="110">
        <v>103247.80958</v>
      </c>
      <c r="J30" s="110">
        <v>166164.20263000001</v>
      </c>
      <c r="K30" s="110">
        <v>155625.15935</v>
      </c>
      <c r="L30" s="110">
        <v>178424.64301</v>
      </c>
      <c r="M30" s="110">
        <v>177092.85174000001</v>
      </c>
      <c r="N30" s="110"/>
      <c r="O30" s="111">
        <v>1752146.02999</v>
      </c>
    </row>
    <row r="31" spans="1:15" ht="15" x14ac:dyDescent="0.25">
      <c r="A31" s="30">
        <v>2015</v>
      </c>
      <c r="B31" s="31" t="s">
        <v>143</v>
      </c>
      <c r="C31" s="110">
        <v>143592.34104999999</v>
      </c>
      <c r="D31" s="110">
        <v>147034.17332999999</v>
      </c>
      <c r="E31" s="110">
        <v>167697.59656999999</v>
      </c>
      <c r="F31" s="110">
        <v>177976.82922000001</v>
      </c>
      <c r="G31" s="110">
        <v>169615.87656999999</v>
      </c>
      <c r="H31" s="110">
        <v>192780.13312000001</v>
      </c>
      <c r="I31" s="110">
        <v>146176.54934</v>
      </c>
      <c r="J31" s="110">
        <v>168405.25076</v>
      </c>
      <c r="K31" s="110">
        <v>165188.11491</v>
      </c>
      <c r="L31" s="110">
        <v>188749.88042</v>
      </c>
      <c r="M31" s="110">
        <v>175218.90530000001</v>
      </c>
      <c r="N31" s="110">
        <v>172919.19054000001</v>
      </c>
      <c r="O31" s="111">
        <v>2015354.8411300001</v>
      </c>
    </row>
    <row r="32" spans="1:15" ht="15" x14ac:dyDescent="0.25">
      <c r="A32" s="28">
        <v>2016</v>
      </c>
      <c r="B32" s="31" t="s">
        <v>144</v>
      </c>
      <c r="C32" s="112">
        <v>997816.78448999999</v>
      </c>
      <c r="D32" s="112">
        <v>1136931.4553100001</v>
      </c>
      <c r="E32" s="112">
        <v>1189751.8390500001</v>
      </c>
      <c r="F32" s="112">
        <v>1231469.9837</v>
      </c>
      <c r="G32" s="112">
        <v>1127040.36038</v>
      </c>
      <c r="H32" s="112">
        <v>1316761.81531</v>
      </c>
      <c r="I32" s="112">
        <v>962360.30175999994</v>
      </c>
      <c r="J32" s="112">
        <v>1210001.054</v>
      </c>
      <c r="K32" s="112">
        <v>1095741.9162900001</v>
      </c>
      <c r="L32" s="112">
        <v>1236863.47566</v>
      </c>
      <c r="M32" s="112">
        <v>1158137.8277499999</v>
      </c>
      <c r="N32" s="112"/>
      <c r="O32" s="111">
        <v>12662876.8137</v>
      </c>
    </row>
    <row r="33" spans="1:15" ht="15" x14ac:dyDescent="0.25">
      <c r="A33" s="30">
        <v>2015</v>
      </c>
      <c r="B33" s="31" t="s">
        <v>144</v>
      </c>
      <c r="C33" s="110">
        <v>1197747.8568800001</v>
      </c>
      <c r="D33" s="110">
        <v>1176291.8132499999</v>
      </c>
      <c r="E33" s="110">
        <v>1342695.2692100001</v>
      </c>
      <c r="F33" s="112">
        <v>1439379.3918300001</v>
      </c>
      <c r="G33" s="112">
        <v>1377660.6897799999</v>
      </c>
      <c r="H33" s="112">
        <v>1416856.8097000001</v>
      </c>
      <c r="I33" s="112">
        <v>1310336.3024599999</v>
      </c>
      <c r="J33" s="112">
        <v>1185556.49394</v>
      </c>
      <c r="K33" s="112">
        <v>1088970.92631</v>
      </c>
      <c r="L33" s="112">
        <v>1305031.5466799999</v>
      </c>
      <c r="M33" s="112">
        <v>1295932.05947</v>
      </c>
      <c r="N33" s="112">
        <v>1261672.7496799999</v>
      </c>
      <c r="O33" s="111">
        <v>15398131.909189999</v>
      </c>
    </row>
    <row r="34" spans="1:15" ht="15" x14ac:dyDescent="0.25">
      <c r="A34" s="28">
        <v>2016</v>
      </c>
      <c r="B34" s="31" t="s">
        <v>145</v>
      </c>
      <c r="C34" s="110">
        <v>1317724.1118000001</v>
      </c>
      <c r="D34" s="110">
        <v>1417277.9014000001</v>
      </c>
      <c r="E34" s="110">
        <v>1509668.3867299999</v>
      </c>
      <c r="F34" s="110">
        <v>1522785.3178099999</v>
      </c>
      <c r="G34" s="110">
        <v>1417876.2543599999</v>
      </c>
      <c r="H34" s="110">
        <v>1526456.23113</v>
      </c>
      <c r="I34" s="110">
        <v>1246702.92334</v>
      </c>
      <c r="J34" s="110">
        <v>1607499.35803</v>
      </c>
      <c r="K34" s="110">
        <v>1322321.0146999999</v>
      </c>
      <c r="L34" s="110">
        <v>1429930.5454500001</v>
      </c>
      <c r="M34" s="110">
        <v>1318764.1464199999</v>
      </c>
      <c r="N34" s="110"/>
      <c r="O34" s="111">
        <v>15637006.19117</v>
      </c>
    </row>
    <row r="35" spans="1:15" ht="15" x14ac:dyDescent="0.25">
      <c r="A35" s="30">
        <v>2015</v>
      </c>
      <c r="B35" s="31" t="s">
        <v>145</v>
      </c>
      <c r="C35" s="110">
        <v>1383247.5898599999</v>
      </c>
      <c r="D35" s="110">
        <v>1264027.22337</v>
      </c>
      <c r="E35" s="110">
        <v>1324666.77034</v>
      </c>
      <c r="F35" s="110">
        <v>1384637.4631399999</v>
      </c>
      <c r="G35" s="110">
        <v>1342558.4608700001</v>
      </c>
      <c r="H35" s="110">
        <v>1456424.21952</v>
      </c>
      <c r="I35" s="110">
        <v>1490059.4694699999</v>
      </c>
      <c r="J35" s="110">
        <v>1541144.48859</v>
      </c>
      <c r="K35" s="110">
        <v>1386677.0830600001</v>
      </c>
      <c r="L35" s="110">
        <v>1588786.1261100001</v>
      </c>
      <c r="M35" s="110">
        <v>1404313.6125700001</v>
      </c>
      <c r="N35" s="110">
        <v>1388493.6731499999</v>
      </c>
      <c r="O35" s="111">
        <v>16955036.180050001</v>
      </c>
    </row>
    <row r="36" spans="1:15" ht="15" x14ac:dyDescent="0.25">
      <c r="A36" s="28">
        <v>2016</v>
      </c>
      <c r="B36" s="31" t="s">
        <v>146</v>
      </c>
      <c r="C36" s="110">
        <v>1512311.71523</v>
      </c>
      <c r="D36" s="110">
        <v>1983150.7717299999</v>
      </c>
      <c r="E36" s="110">
        <v>2046685.6943099999</v>
      </c>
      <c r="F36" s="110">
        <v>2045830.64873</v>
      </c>
      <c r="G36" s="110">
        <v>1998459.0366700001</v>
      </c>
      <c r="H36" s="110">
        <v>2148120.8168000001</v>
      </c>
      <c r="I36" s="110">
        <v>1725390.9114600001</v>
      </c>
      <c r="J36" s="110">
        <v>1677849.31155</v>
      </c>
      <c r="K36" s="110">
        <v>1941152.9197800001</v>
      </c>
      <c r="L36" s="110">
        <v>2212303.8437999999</v>
      </c>
      <c r="M36" s="110">
        <v>2245818.9923999999</v>
      </c>
      <c r="N36" s="110"/>
      <c r="O36" s="111">
        <v>21537074.662459999</v>
      </c>
    </row>
    <row r="37" spans="1:15" ht="15" x14ac:dyDescent="0.25">
      <c r="A37" s="30">
        <v>2015</v>
      </c>
      <c r="B37" s="31" t="s">
        <v>146</v>
      </c>
      <c r="C37" s="110">
        <v>1728183.4278800001</v>
      </c>
      <c r="D37" s="110">
        <v>1703279.75015</v>
      </c>
      <c r="E37" s="110">
        <v>1770417.7382400001</v>
      </c>
      <c r="F37" s="110">
        <v>1835673.64307</v>
      </c>
      <c r="G37" s="110">
        <v>1480070.72129</v>
      </c>
      <c r="H37" s="110">
        <v>1969904.47059</v>
      </c>
      <c r="I37" s="110">
        <v>1641980.42833</v>
      </c>
      <c r="J37" s="110">
        <v>1361394.6058700001</v>
      </c>
      <c r="K37" s="110">
        <v>1872658.86555</v>
      </c>
      <c r="L37" s="110">
        <v>2024753.8374600001</v>
      </c>
      <c r="M37" s="110">
        <v>1916058.2155500001</v>
      </c>
      <c r="N37" s="110">
        <v>1847498.0501399999</v>
      </c>
      <c r="O37" s="111">
        <v>21151873.75412</v>
      </c>
    </row>
    <row r="38" spans="1:15" ht="15" x14ac:dyDescent="0.25">
      <c r="A38" s="28">
        <v>2016</v>
      </c>
      <c r="B38" s="31" t="s">
        <v>147</v>
      </c>
      <c r="C38" s="110">
        <v>41413.986100000002</v>
      </c>
      <c r="D38" s="110">
        <v>60080.299330000002</v>
      </c>
      <c r="E38" s="110">
        <v>79413.773239999995</v>
      </c>
      <c r="F38" s="110">
        <v>92766.229569999996</v>
      </c>
      <c r="G38" s="110">
        <v>33853.179360000002</v>
      </c>
      <c r="H38" s="110">
        <v>58315.610529999998</v>
      </c>
      <c r="I38" s="110">
        <v>22686.377090000002</v>
      </c>
      <c r="J38" s="110">
        <v>60904.21574</v>
      </c>
      <c r="K38" s="110">
        <v>19895.852940000001</v>
      </c>
      <c r="L38" s="110">
        <v>74240.672420000003</v>
      </c>
      <c r="M38" s="110">
        <v>272209.03993999999</v>
      </c>
      <c r="N38" s="110"/>
      <c r="O38" s="111">
        <v>815779.23626000003</v>
      </c>
    </row>
    <row r="39" spans="1:15" ht="15" x14ac:dyDescent="0.25">
      <c r="A39" s="30">
        <v>2015</v>
      </c>
      <c r="B39" s="31" t="s">
        <v>147</v>
      </c>
      <c r="C39" s="110">
        <v>43975.630740000001</v>
      </c>
      <c r="D39" s="110">
        <v>77870.873619999998</v>
      </c>
      <c r="E39" s="110">
        <v>46982.886599999998</v>
      </c>
      <c r="F39" s="110">
        <v>103764.36032000001</v>
      </c>
      <c r="G39" s="110">
        <v>116960.59392</v>
      </c>
      <c r="H39" s="110">
        <v>53593.840929999998</v>
      </c>
      <c r="I39" s="110">
        <v>148860.65543000001</v>
      </c>
      <c r="J39" s="110">
        <v>123107.68345</v>
      </c>
      <c r="K39" s="110">
        <v>75751.284390000001</v>
      </c>
      <c r="L39" s="110">
        <v>75632.592009999993</v>
      </c>
      <c r="M39" s="110">
        <v>101998.46158</v>
      </c>
      <c r="N39" s="110">
        <v>61358.134149999998</v>
      </c>
      <c r="O39" s="111">
        <v>1029856.99714</v>
      </c>
    </row>
    <row r="40" spans="1:15" ht="15" x14ac:dyDescent="0.25">
      <c r="A40" s="28">
        <v>2016</v>
      </c>
      <c r="B40" s="31" t="s">
        <v>148</v>
      </c>
      <c r="C40" s="110">
        <v>626879.38526999997</v>
      </c>
      <c r="D40" s="110">
        <v>803789.72459</v>
      </c>
      <c r="E40" s="110">
        <v>896100.21768999996</v>
      </c>
      <c r="F40" s="110">
        <v>885562.18747999996</v>
      </c>
      <c r="G40" s="110">
        <v>806842.98225</v>
      </c>
      <c r="H40" s="110">
        <v>925948.46499999997</v>
      </c>
      <c r="I40" s="110">
        <v>628927.71969000006</v>
      </c>
      <c r="J40" s="110">
        <v>855779.66070000001</v>
      </c>
      <c r="K40" s="110">
        <v>808034.95996000001</v>
      </c>
      <c r="L40" s="110">
        <v>899159.86586999998</v>
      </c>
      <c r="M40" s="110">
        <v>902451.37425999995</v>
      </c>
      <c r="N40" s="110"/>
      <c r="O40" s="111">
        <v>9039476.5427599996</v>
      </c>
    </row>
    <row r="41" spans="1:15" ht="15" x14ac:dyDescent="0.25">
      <c r="A41" s="30">
        <v>2015</v>
      </c>
      <c r="B41" s="31" t="s">
        <v>148</v>
      </c>
      <c r="C41" s="110">
        <v>732029.95970999997</v>
      </c>
      <c r="D41" s="110">
        <v>830881.90549000003</v>
      </c>
      <c r="E41" s="110">
        <v>838373.02080000006</v>
      </c>
      <c r="F41" s="110">
        <v>881094.76477000001</v>
      </c>
      <c r="G41" s="110">
        <v>826084.44212000002</v>
      </c>
      <c r="H41" s="110">
        <v>961615.57756999996</v>
      </c>
      <c r="I41" s="110">
        <v>815920.09268</v>
      </c>
      <c r="J41" s="110">
        <v>830765.99915000005</v>
      </c>
      <c r="K41" s="110">
        <v>854053.04645999998</v>
      </c>
      <c r="L41" s="110">
        <v>1039294.45412</v>
      </c>
      <c r="M41" s="110">
        <v>927258.84855</v>
      </c>
      <c r="N41" s="110">
        <v>934565.14604000002</v>
      </c>
      <c r="O41" s="111">
        <v>10471937.25746</v>
      </c>
    </row>
    <row r="42" spans="1:15" ht="15" x14ac:dyDescent="0.25">
      <c r="A42" s="28">
        <v>2016</v>
      </c>
      <c r="B42" s="31" t="s">
        <v>149</v>
      </c>
      <c r="C42" s="110">
        <v>375782.83866000001</v>
      </c>
      <c r="D42" s="110">
        <v>439410.12323000003</v>
      </c>
      <c r="E42" s="110">
        <v>469236.43420000002</v>
      </c>
      <c r="F42" s="110">
        <v>493172.83035</v>
      </c>
      <c r="G42" s="110">
        <v>455885.22156999999</v>
      </c>
      <c r="H42" s="110">
        <v>474535.47995000001</v>
      </c>
      <c r="I42" s="110">
        <v>350922.95938000001</v>
      </c>
      <c r="J42" s="110">
        <v>450300.91220999998</v>
      </c>
      <c r="K42" s="110">
        <v>404024.73100999999</v>
      </c>
      <c r="L42" s="110">
        <v>442729.09469</v>
      </c>
      <c r="M42" s="110">
        <v>455893.66833999997</v>
      </c>
      <c r="N42" s="110"/>
      <c r="O42" s="111">
        <v>4811894.2935899999</v>
      </c>
    </row>
    <row r="43" spans="1:15" ht="15" x14ac:dyDescent="0.25">
      <c r="A43" s="30">
        <v>2015</v>
      </c>
      <c r="B43" s="31" t="s">
        <v>149</v>
      </c>
      <c r="C43" s="110">
        <v>465536.70377999998</v>
      </c>
      <c r="D43" s="110">
        <v>432304.07919999998</v>
      </c>
      <c r="E43" s="110">
        <v>450254.67855999997</v>
      </c>
      <c r="F43" s="110">
        <v>492498.43300999998</v>
      </c>
      <c r="G43" s="110">
        <v>411800.54035000002</v>
      </c>
      <c r="H43" s="110">
        <v>470042.16327999998</v>
      </c>
      <c r="I43" s="110">
        <v>482673.67670000001</v>
      </c>
      <c r="J43" s="110">
        <v>434253.52101000003</v>
      </c>
      <c r="K43" s="110">
        <v>438245.40456</v>
      </c>
      <c r="L43" s="110">
        <v>456822.34518</v>
      </c>
      <c r="M43" s="110">
        <v>486624.82858999999</v>
      </c>
      <c r="N43" s="110">
        <v>502027.66013999999</v>
      </c>
      <c r="O43" s="111">
        <v>5523084.0343599999</v>
      </c>
    </row>
    <row r="44" spans="1:15" ht="15" x14ac:dyDescent="0.25">
      <c r="A44" s="28">
        <v>2016</v>
      </c>
      <c r="B44" s="31" t="s">
        <v>150</v>
      </c>
      <c r="C44" s="110">
        <v>423834.37780999998</v>
      </c>
      <c r="D44" s="110">
        <v>502348.65033999999</v>
      </c>
      <c r="E44" s="110">
        <v>536231.16076</v>
      </c>
      <c r="F44" s="110">
        <v>515810.63504000002</v>
      </c>
      <c r="G44" s="110">
        <v>503401.97687000001</v>
      </c>
      <c r="H44" s="110">
        <v>538487.94785999996</v>
      </c>
      <c r="I44" s="110">
        <v>408680.70526000002</v>
      </c>
      <c r="J44" s="110">
        <v>517598.76951000001</v>
      </c>
      <c r="K44" s="110">
        <v>484231.17210000003</v>
      </c>
      <c r="L44" s="110">
        <v>509289.01377000002</v>
      </c>
      <c r="M44" s="110">
        <v>518568.84534</v>
      </c>
      <c r="N44" s="110"/>
      <c r="O44" s="111">
        <v>5458483.2546600001</v>
      </c>
    </row>
    <row r="45" spans="1:15" ht="15" x14ac:dyDescent="0.25">
      <c r="A45" s="30">
        <v>2015</v>
      </c>
      <c r="B45" s="31" t="s">
        <v>150</v>
      </c>
      <c r="C45" s="110">
        <v>487406.64941000001</v>
      </c>
      <c r="D45" s="110">
        <v>472955.40367999999</v>
      </c>
      <c r="E45" s="110">
        <v>531382.43290000001</v>
      </c>
      <c r="F45" s="110">
        <v>573363.50586000003</v>
      </c>
      <c r="G45" s="110">
        <v>518542.47288000002</v>
      </c>
      <c r="H45" s="110">
        <v>543286.54151000001</v>
      </c>
      <c r="I45" s="110">
        <v>527477.47441999998</v>
      </c>
      <c r="J45" s="110">
        <v>514632.62894999998</v>
      </c>
      <c r="K45" s="110">
        <v>481265.49911999999</v>
      </c>
      <c r="L45" s="110">
        <v>569425.17833000002</v>
      </c>
      <c r="M45" s="110">
        <v>504228.78522999998</v>
      </c>
      <c r="N45" s="110">
        <v>506304.07636000001</v>
      </c>
      <c r="O45" s="111">
        <v>6230270.6486499999</v>
      </c>
    </row>
    <row r="46" spans="1:15" ht="15" x14ac:dyDescent="0.25">
      <c r="A46" s="28">
        <v>2016</v>
      </c>
      <c r="B46" s="31" t="s">
        <v>151</v>
      </c>
      <c r="C46" s="110">
        <v>626932.11251999997</v>
      </c>
      <c r="D46" s="110">
        <v>744891.14327</v>
      </c>
      <c r="E46" s="110">
        <v>731713.55844000005</v>
      </c>
      <c r="F46" s="110">
        <v>695900.65306000004</v>
      </c>
      <c r="G46" s="110">
        <v>748314.15792000003</v>
      </c>
      <c r="H46" s="110">
        <v>903489.51222000003</v>
      </c>
      <c r="I46" s="110">
        <v>604856.15864000004</v>
      </c>
      <c r="J46" s="110">
        <v>881611.36548000004</v>
      </c>
      <c r="K46" s="110">
        <v>717887.53501999995</v>
      </c>
      <c r="L46" s="110">
        <v>762283.13544999994</v>
      </c>
      <c r="M46" s="110">
        <v>741641.44949999999</v>
      </c>
      <c r="N46" s="110"/>
      <c r="O46" s="111">
        <v>8159520.7815199997</v>
      </c>
    </row>
    <row r="47" spans="1:15" ht="15" x14ac:dyDescent="0.25">
      <c r="A47" s="30">
        <v>2015</v>
      </c>
      <c r="B47" s="31" t="s">
        <v>151</v>
      </c>
      <c r="C47" s="110">
        <v>851959.67770999996</v>
      </c>
      <c r="D47" s="110">
        <v>937971.25488999998</v>
      </c>
      <c r="E47" s="110">
        <v>954786.39512999996</v>
      </c>
      <c r="F47" s="110">
        <v>973028.22149000003</v>
      </c>
      <c r="G47" s="110">
        <v>790369.94894999999</v>
      </c>
      <c r="H47" s="110">
        <v>830151.84849999996</v>
      </c>
      <c r="I47" s="110">
        <v>799547.27315000002</v>
      </c>
      <c r="J47" s="110">
        <v>793957.05504000001</v>
      </c>
      <c r="K47" s="110">
        <v>759077.65466999996</v>
      </c>
      <c r="L47" s="110">
        <v>767522.91553</v>
      </c>
      <c r="M47" s="110">
        <v>661529.16342999996</v>
      </c>
      <c r="N47" s="110">
        <v>759962.02592000004</v>
      </c>
      <c r="O47" s="111">
        <v>9879863.4344100002</v>
      </c>
    </row>
    <row r="48" spans="1:15" ht="15" x14ac:dyDescent="0.25">
      <c r="A48" s="28">
        <v>2016</v>
      </c>
      <c r="B48" s="31" t="s">
        <v>152</v>
      </c>
      <c r="C48" s="110">
        <v>184458.32011999999</v>
      </c>
      <c r="D48" s="110">
        <v>224269.28404</v>
      </c>
      <c r="E48" s="110">
        <v>273740.46263000002</v>
      </c>
      <c r="F48" s="110">
        <v>251589.98237000001</v>
      </c>
      <c r="G48" s="110">
        <v>233955.09615999999</v>
      </c>
      <c r="H48" s="110">
        <v>239475.64504</v>
      </c>
      <c r="I48" s="110">
        <v>180045.28807000001</v>
      </c>
      <c r="J48" s="110">
        <v>226504.97420999999</v>
      </c>
      <c r="K48" s="110">
        <v>217549.44795999999</v>
      </c>
      <c r="L48" s="110">
        <v>208141.59526</v>
      </c>
      <c r="M48" s="110">
        <v>212640.42697</v>
      </c>
      <c r="N48" s="110"/>
      <c r="O48" s="111">
        <v>2452370.5228300001</v>
      </c>
    </row>
    <row r="49" spans="1:15" ht="15" x14ac:dyDescent="0.25">
      <c r="A49" s="30">
        <v>2015</v>
      </c>
      <c r="B49" s="31" t="s">
        <v>152</v>
      </c>
      <c r="C49" s="110">
        <v>201065.27963</v>
      </c>
      <c r="D49" s="110">
        <v>214500.38548999999</v>
      </c>
      <c r="E49" s="110">
        <v>255233.05017999999</v>
      </c>
      <c r="F49" s="110">
        <v>264035.47511</v>
      </c>
      <c r="G49" s="110">
        <v>243009.80095999999</v>
      </c>
      <c r="H49" s="110">
        <v>238433.84372999999</v>
      </c>
      <c r="I49" s="110">
        <v>230345.85438</v>
      </c>
      <c r="J49" s="110">
        <v>220589.03412999999</v>
      </c>
      <c r="K49" s="110">
        <v>213310.34721000001</v>
      </c>
      <c r="L49" s="110">
        <v>238526.41183</v>
      </c>
      <c r="M49" s="110">
        <v>214512.34836</v>
      </c>
      <c r="N49" s="110">
        <v>221457.23431999999</v>
      </c>
      <c r="O49" s="111">
        <v>2755019.0653300001</v>
      </c>
    </row>
    <row r="50" spans="1:15" ht="15" x14ac:dyDescent="0.25">
      <c r="A50" s="28">
        <v>2016</v>
      </c>
      <c r="B50" s="31" t="s">
        <v>153</v>
      </c>
      <c r="C50" s="110">
        <v>170447.06148999999</v>
      </c>
      <c r="D50" s="110">
        <v>155557.30212000001</v>
      </c>
      <c r="E50" s="110">
        <v>194886.82939999999</v>
      </c>
      <c r="F50" s="110">
        <v>248496.52791</v>
      </c>
      <c r="G50" s="110">
        <v>172315.64525</v>
      </c>
      <c r="H50" s="110">
        <v>156371.511</v>
      </c>
      <c r="I50" s="110">
        <v>90968.517519999994</v>
      </c>
      <c r="J50" s="110">
        <v>232107.83017999999</v>
      </c>
      <c r="K50" s="110">
        <v>197595.5865</v>
      </c>
      <c r="L50" s="110">
        <v>229176.70587999999</v>
      </c>
      <c r="M50" s="110">
        <v>255764.52707000001</v>
      </c>
      <c r="N50" s="110"/>
      <c r="O50" s="111">
        <v>2103688.0443199999</v>
      </c>
    </row>
    <row r="51" spans="1:15" ht="15" x14ac:dyDescent="0.25">
      <c r="A51" s="30">
        <v>2015</v>
      </c>
      <c r="B51" s="31" t="s">
        <v>153</v>
      </c>
      <c r="C51" s="110">
        <v>286935.63050000003</v>
      </c>
      <c r="D51" s="110">
        <v>143484.70694</v>
      </c>
      <c r="E51" s="110">
        <v>159471.97928999999</v>
      </c>
      <c r="F51" s="110">
        <v>248153.5404</v>
      </c>
      <c r="G51" s="110">
        <v>344006.66226999997</v>
      </c>
      <c r="H51" s="110">
        <v>232756.33554999999</v>
      </c>
      <c r="I51" s="110">
        <v>148979.14981999999</v>
      </c>
      <c r="J51" s="110">
        <v>245689.59697000001</v>
      </c>
      <c r="K51" s="110">
        <v>148522.46544999999</v>
      </c>
      <c r="L51" s="110">
        <v>269212.43683999998</v>
      </c>
      <c r="M51" s="110">
        <v>204973.46960000001</v>
      </c>
      <c r="N51" s="110">
        <v>212290.94656000001</v>
      </c>
      <c r="O51" s="111">
        <v>2644476.92019</v>
      </c>
    </row>
    <row r="52" spans="1:15" ht="15" x14ac:dyDescent="0.25">
      <c r="A52" s="28">
        <v>2016</v>
      </c>
      <c r="B52" s="31" t="s">
        <v>154</v>
      </c>
      <c r="C52" s="110">
        <v>118636.14177</v>
      </c>
      <c r="D52" s="110">
        <v>136586.82457999999</v>
      </c>
      <c r="E52" s="110">
        <v>164167.68768999999</v>
      </c>
      <c r="F52" s="110">
        <v>146799.34344</v>
      </c>
      <c r="G52" s="110">
        <v>106338.51489999999</v>
      </c>
      <c r="H52" s="110">
        <v>143121.23869999999</v>
      </c>
      <c r="I52" s="110">
        <v>97285.00662</v>
      </c>
      <c r="J52" s="110">
        <v>151570.55338999999</v>
      </c>
      <c r="K52" s="110">
        <v>140242.33139000001</v>
      </c>
      <c r="L52" s="110">
        <v>124600.06999</v>
      </c>
      <c r="M52" s="110">
        <v>137916.98461000001</v>
      </c>
      <c r="N52" s="110"/>
      <c r="O52" s="111">
        <v>1467264.6970800001</v>
      </c>
    </row>
    <row r="53" spans="1:15" ht="15" x14ac:dyDescent="0.25">
      <c r="A53" s="30">
        <v>2015</v>
      </c>
      <c r="B53" s="31" t="s">
        <v>154</v>
      </c>
      <c r="C53" s="110">
        <v>99405.476550000007</v>
      </c>
      <c r="D53" s="110">
        <v>97020.904750000002</v>
      </c>
      <c r="E53" s="110">
        <v>136118.54362000001</v>
      </c>
      <c r="F53" s="110">
        <v>127832.47478</v>
      </c>
      <c r="G53" s="110">
        <v>110824.95748</v>
      </c>
      <c r="H53" s="110">
        <v>159703.81526999999</v>
      </c>
      <c r="I53" s="110">
        <v>97948.048179999998</v>
      </c>
      <c r="J53" s="110">
        <v>142957.12294</v>
      </c>
      <c r="K53" s="110">
        <v>162035.99627999999</v>
      </c>
      <c r="L53" s="110">
        <v>129552.53593</v>
      </c>
      <c r="M53" s="110">
        <v>108305.56518999999</v>
      </c>
      <c r="N53" s="110">
        <v>282382.47564999998</v>
      </c>
      <c r="O53" s="111">
        <v>1654087.91662</v>
      </c>
    </row>
    <row r="54" spans="1:15" ht="15" x14ac:dyDescent="0.25">
      <c r="A54" s="28">
        <v>2016</v>
      </c>
      <c r="B54" s="31" t="s">
        <v>155</v>
      </c>
      <c r="C54" s="110">
        <v>254118.57037</v>
      </c>
      <c r="D54" s="110">
        <v>280094.70999</v>
      </c>
      <c r="E54" s="110">
        <v>314702.87569000002</v>
      </c>
      <c r="F54" s="110">
        <v>303681.61981</v>
      </c>
      <c r="G54" s="110">
        <v>286643.18599999999</v>
      </c>
      <c r="H54" s="110">
        <v>335511.28486000001</v>
      </c>
      <c r="I54" s="110">
        <v>225753.11171</v>
      </c>
      <c r="J54" s="110">
        <v>302107.76714000001</v>
      </c>
      <c r="K54" s="110">
        <v>282084.37186000001</v>
      </c>
      <c r="L54" s="110">
        <v>314754.95970000001</v>
      </c>
      <c r="M54" s="110">
        <v>321626.73982000002</v>
      </c>
      <c r="N54" s="110"/>
      <c r="O54" s="111">
        <v>3221079.1969499998</v>
      </c>
    </row>
    <row r="55" spans="1:15" ht="15" x14ac:dyDescent="0.25">
      <c r="A55" s="30">
        <v>2015</v>
      </c>
      <c r="B55" s="31" t="s">
        <v>155</v>
      </c>
      <c r="C55" s="110">
        <v>274711.79819</v>
      </c>
      <c r="D55" s="110">
        <v>295438.31614000001</v>
      </c>
      <c r="E55" s="110">
        <v>315224.17057000002</v>
      </c>
      <c r="F55" s="110">
        <v>327374.87635999999</v>
      </c>
      <c r="G55" s="110">
        <v>295721.75578000001</v>
      </c>
      <c r="H55" s="110">
        <v>321362.25965000002</v>
      </c>
      <c r="I55" s="110">
        <v>300290.65970999998</v>
      </c>
      <c r="J55" s="110">
        <v>285536.71535000001</v>
      </c>
      <c r="K55" s="110">
        <v>275348.10167</v>
      </c>
      <c r="L55" s="110">
        <v>332934.19598000002</v>
      </c>
      <c r="M55" s="110">
        <v>314548.53178000002</v>
      </c>
      <c r="N55" s="110">
        <v>307669.83185000002</v>
      </c>
      <c r="O55" s="111">
        <v>3646161.2130300002</v>
      </c>
    </row>
    <row r="56" spans="1:15" ht="15" x14ac:dyDescent="0.25">
      <c r="A56" s="28">
        <v>2016</v>
      </c>
      <c r="B56" s="31" t="s">
        <v>156</v>
      </c>
      <c r="C56" s="110">
        <v>4812.4913900000001</v>
      </c>
      <c r="D56" s="110">
        <v>7726.5723200000002</v>
      </c>
      <c r="E56" s="110">
        <v>8985.9395700000005</v>
      </c>
      <c r="F56" s="110">
        <v>9578.23956</v>
      </c>
      <c r="G56" s="110">
        <v>9036.3687800000007</v>
      </c>
      <c r="H56" s="110">
        <v>12975.900439999999</v>
      </c>
      <c r="I56" s="110">
        <v>4723.1270400000003</v>
      </c>
      <c r="J56" s="110">
        <v>7828.6501799999996</v>
      </c>
      <c r="K56" s="110">
        <v>6318.6822300000003</v>
      </c>
      <c r="L56" s="110">
        <v>7194.6855800000003</v>
      </c>
      <c r="M56" s="110">
        <v>9389.4067799999993</v>
      </c>
      <c r="N56" s="110"/>
      <c r="O56" s="111">
        <v>88570.063869999998</v>
      </c>
    </row>
    <row r="57" spans="1:15" ht="15" x14ac:dyDescent="0.25">
      <c r="A57" s="30">
        <v>2015</v>
      </c>
      <c r="B57" s="31" t="s">
        <v>156</v>
      </c>
      <c r="C57" s="110">
        <v>5774.0317800000003</v>
      </c>
      <c r="D57" s="110">
        <v>5484.3786399999999</v>
      </c>
      <c r="E57" s="110">
        <v>10630.06632</v>
      </c>
      <c r="F57" s="110">
        <v>11598.083430000001</v>
      </c>
      <c r="G57" s="110">
        <v>9886.9209100000007</v>
      </c>
      <c r="H57" s="110">
        <v>10164.0036</v>
      </c>
      <c r="I57" s="110">
        <v>7190.6043799999998</v>
      </c>
      <c r="J57" s="110">
        <v>7544.5398999999998</v>
      </c>
      <c r="K57" s="110">
        <v>7738.0866800000003</v>
      </c>
      <c r="L57" s="110">
        <v>5502.3909400000002</v>
      </c>
      <c r="M57" s="110">
        <v>10455.980820000001</v>
      </c>
      <c r="N57" s="110">
        <v>9327.0793699999995</v>
      </c>
      <c r="O57" s="111">
        <v>101296.16677</v>
      </c>
    </row>
    <row r="58" spans="1:15" ht="15" x14ac:dyDescent="0.25">
      <c r="A58" s="28">
        <v>2016</v>
      </c>
      <c r="B58" s="29" t="s">
        <v>31</v>
      </c>
      <c r="C58" s="113">
        <f>C60</f>
        <v>236204.63557000001</v>
      </c>
      <c r="D58" s="113">
        <f t="shared" ref="D58:O58" si="4">D60</f>
        <v>244178.06928</v>
      </c>
      <c r="E58" s="113">
        <f t="shared" si="4"/>
        <v>265568.22891000001</v>
      </c>
      <c r="F58" s="113">
        <f t="shared" si="4"/>
        <v>337091.36219999997</v>
      </c>
      <c r="G58" s="113">
        <f t="shared" si="4"/>
        <v>315382.70827</v>
      </c>
      <c r="H58" s="113">
        <f t="shared" si="4"/>
        <v>361222.38321</v>
      </c>
      <c r="I58" s="113">
        <f t="shared" si="4"/>
        <v>271695.29083999997</v>
      </c>
      <c r="J58" s="113">
        <f t="shared" si="4"/>
        <v>344963.65311999997</v>
      </c>
      <c r="K58" s="113">
        <f t="shared" si="4"/>
        <v>321818.56121000001</v>
      </c>
      <c r="L58" s="113">
        <f t="shared" si="4"/>
        <v>351831.23362999997</v>
      </c>
      <c r="M58" s="113">
        <f t="shared" si="4"/>
        <v>383267.73069</v>
      </c>
      <c r="N58" s="113"/>
      <c r="O58" s="113">
        <f t="shared" si="4"/>
        <v>3433223.8569299998</v>
      </c>
    </row>
    <row r="59" spans="1:15" ht="15" x14ac:dyDescent="0.25">
      <c r="A59" s="30">
        <v>2015</v>
      </c>
      <c r="B59" s="29" t="s">
        <v>31</v>
      </c>
      <c r="C59" s="113">
        <f>C61</f>
        <v>275911.10003999999</v>
      </c>
      <c r="D59" s="113">
        <f t="shared" ref="D59:O59" si="5">D61</f>
        <v>281267.10907000001</v>
      </c>
      <c r="E59" s="113">
        <f t="shared" si="5"/>
        <v>275441.42132000002</v>
      </c>
      <c r="F59" s="113">
        <f t="shared" si="5"/>
        <v>348218.35579</v>
      </c>
      <c r="G59" s="113">
        <f t="shared" si="5"/>
        <v>403889.40522000002</v>
      </c>
      <c r="H59" s="113">
        <f t="shared" si="5"/>
        <v>393504.76014000003</v>
      </c>
      <c r="I59" s="113">
        <f t="shared" si="5"/>
        <v>372407.65275000001</v>
      </c>
      <c r="J59" s="113">
        <f t="shared" si="5"/>
        <v>342593.82049000001</v>
      </c>
      <c r="K59" s="113">
        <f t="shared" si="5"/>
        <v>285769.35791999998</v>
      </c>
      <c r="L59" s="113">
        <f t="shared" si="5"/>
        <v>315506.20071</v>
      </c>
      <c r="M59" s="113">
        <f t="shared" si="5"/>
        <v>291654.31043999997</v>
      </c>
      <c r="N59" s="113">
        <f t="shared" si="5"/>
        <v>309047.22055999999</v>
      </c>
      <c r="O59" s="113">
        <f t="shared" si="5"/>
        <v>3895210.7144499999</v>
      </c>
    </row>
    <row r="60" spans="1:15" ht="15" x14ac:dyDescent="0.25">
      <c r="A60" s="28">
        <v>2016</v>
      </c>
      <c r="B60" s="31" t="s">
        <v>157</v>
      </c>
      <c r="C60" s="110">
        <v>236204.63557000001</v>
      </c>
      <c r="D60" s="110">
        <v>244178.06928</v>
      </c>
      <c r="E60" s="110">
        <v>265568.22891000001</v>
      </c>
      <c r="F60" s="110">
        <v>337091.36219999997</v>
      </c>
      <c r="G60" s="110">
        <v>315382.70827</v>
      </c>
      <c r="H60" s="110">
        <v>361222.38321</v>
      </c>
      <c r="I60" s="110">
        <v>271695.29083999997</v>
      </c>
      <c r="J60" s="110">
        <v>344963.65311999997</v>
      </c>
      <c r="K60" s="110">
        <v>321818.56121000001</v>
      </c>
      <c r="L60" s="110">
        <v>351831.23362999997</v>
      </c>
      <c r="M60" s="110">
        <v>383267.73069</v>
      </c>
      <c r="N60" s="110"/>
      <c r="O60" s="111">
        <v>3433223.8569299998</v>
      </c>
    </row>
    <row r="61" spans="1:15" ht="15.75" thickBot="1" x14ac:dyDescent="0.3">
      <c r="A61" s="30">
        <v>2015</v>
      </c>
      <c r="B61" s="31" t="s">
        <v>157</v>
      </c>
      <c r="C61" s="110">
        <v>275911.10003999999</v>
      </c>
      <c r="D61" s="110">
        <v>281267.10907000001</v>
      </c>
      <c r="E61" s="110">
        <v>275441.42132000002</v>
      </c>
      <c r="F61" s="110">
        <v>348218.35579</v>
      </c>
      <c r="G61" s="110">
        <v>403889.40522000002</v>
      </c>
      <c r="H61" s="110">
        <v>393504.76014000003</v>
      </c>
      <c r="I61" s="110">
        <v>372407.65275000001</v>
      </c>
      <c r="J61" s="110">
        <v>342593.82049000001</v>
      </c>
      <c r="K61" s="110">
        <v>285769.35791999998</v>
      </c>
      <c r="L61" s="110">
        <v>315506.20071</v>
      </c>
      <c r="M61" s="110">
        <v>291654.31043999997</v>
      </c>
      <c r="N61" s="110">
        <v>309047.22055999999</v>
      </c>
      <c r="O61" s="111">
        <v>3895210.7144499999</v>
      </c>
    </row>
    <row r="62" spans="1:15" s="34" customFormat="1" ht="15" customHeight="1" thickBot="1" x14ac:dyDescent="0.25">
      <c r="A62" s="32">
        <v>2002</v>
      </c>
      <c r="B62" s="33" t="s">
        <v>40</v>
      </c>
      <c r="C62" s="114">
        <v>2607319.6609999998</v>
      </c>
      <c r="D62" s="114">
        <v>2383772.9539999999</v>
      </c>
      <c r="E62" s="114">
        <v>2918943.5210000002</v>
      </c>
      <c r="F62" s="114">
        <v>2742857.9219999998</v>
      </c>
      <c r="G62" s="114">
        <v>3000325.2429999998</v>
      </c>
      <c r="H62" s="114">
        <v>2770693.8810000001</v>
      </c>
      <c r="I62" s="114">
        <v>3103851.8620000002</v>
      </c>
      <c r="J62" s="114">
        <v>2975888.9739999999</v>
      </c>
      <c r="K62" s="114">
        <v>3218206.861</v>
      </c>
      <c r="L62" s="114">
        <v>3501128.02</v>
      </c>
      <c r="M62" s="114">
        <v>3593604.8960000002</v>
      </c>
      <c r="N62" s="114">
        <v>3242495.2340000002</v>
      </c>
      <c r="O62" s="115">
        <f>SUM(C62:N62)</f>
        <v>36059089.028999999</v>
      </c>
    </row>
    <row r="63" spans="1:15" s="34" customFormat="1" ht="15" customHeight="1" thickBot="1" x14ac:dyDescent="0.25">
      <c r="A63" s="32">
        <v>2003</v>
      </c>
      <c r="B63" s="33" t="s">
        <v>40</v>
      </c>
      <c r="C63" s="114">
        <v>3533705.5819999999</v>
      </c>
      <c r="D63" s="114">
        <v>2923460.39</v>
      </c>
      <c r="E63" s="114">
        <v>3908255.9909999999</v>
      </c>
      <c r="F63" s="114">
        <v>3662183.449</v>
      </c>
      <c r="G63" s="114">
        <v>3860471.3</v>
      </c>
      <c r="H63" s="114">
        <v>3796113.5219999999</v>
      </c>
      <c r="I63" s="114">
        <v>4236114.2640000004</v>
      </c>
      <c r="J63" s="114">
        <v>3828726.17</v>
      </c>
      <c r="K63" s="114">
        <v>4114677.523</v>
      </c>
      <c r="L63" s="114">
        <v>4824388.2589999996</v>
      </c>
      <c r="M63" s="114">
        <v>3969697.4580000001</v>
      </c>
      <c r="N63" s="114">
        <v>4595042.3940000003</v>
      </c>
      <c r="O63" s="115">
        <f>SUM(C63:N63)</f>
        <v>47252836.302000001</v>
      </c>
    </row>
    <row r="64" spans="1:15" s="34" customFormat="1" ht="15" customHeight="1" thickBot="1" x14ac:dyDescent="0.25">
      <c r="A64" s="32">
        <v>2004</v>
      </c>
      <c r="B64" s="33" t="s">
        <v>40</v>
      </c>
      <c r="C64" s="114">
        <v>4619660.84</v>
      </c>
      <c r="D64" s="114">
        <v>3664503.0430000001</v>
      </c>
      <c r="E64" s="114">
        <v>5218042.1770000001</v>
      </c>
      <c r="F64" s="114">
        <v>5072462.9939999999</v>
      </c>
      <c r="G64" s="114">
        <v>5170061.6050000004</v>
      </c>
      <c r="H64" s="114">
        <v>5284383.2860000003</v>
      </c>
      <c r="I64" s="114">
        <v>5632138.7980000004</v>
      </c>
      <c r="J64" s="114">
        <v>4707491.284</v>
      </c>
      <c r="K64" s="114">
        <v>5656283.5209999997</v>
      </c>
      <c r="L64" s="114">
        <v>5867342.1210000003</v>
      </c>
      <c r="M64" s="114">
        <v>5733908.9759999998</v>
      </c>
      <c r="N64" s="114">
        <v>6540874.1749999998</v>
      </c>
      <c r="O64" s="115">
        <f t="shared" ref="O64:O65" si="6">SUM(C64:N64)</f>
        <v>63167152.819999993</v>
      </c>
    </row>
    <row r="65" spans="1:15" s="34" customFormat="1" ht="15" customHeight="1" thickBot="1" x14ac:dyDescent="0.25">
      <c r="A65" s="32">
        <v>2005</v>
      </c>
      <c r="B65" s="33" t="s">
        <v>40</v>
      </c>
      <c r="C65" s="114">
        <v>4997279.7240000004</v>
      </c>
      <c r="D65" s="114">
        <v>5651741.2520000003</v>
      </c>
      <c r="E65" s="114">
        <v>6591859.2180000003</v>
      </c>
      <c r="F65" s="114">
        <v>6128131.8779999996</v>
      </c>
      <c r="G65" s="114">
        <v>5977226.2170000002</v>
      </c>
      <c r="H65" s="114">
        <v>6038534.3669999996</v>
      </c>
      <c r="I65" s="114">
        <v>5763466.3530000001</v>
      </c>
      <c r="J65" s="114">
        <v>5552867.2120000003</v>
      </c>
      <c r="K65" s="114">
        <v>6814268.9409999996</v>
      </c>
      <c r="L65" s="114">
        <v>6772178.5690000001</v>
      </c>
      <c r="M65" s="114">
        <v>5942575.7819999997</v>
      </c>
      <c r="N65" s="114">
        <v>7246278.6299999999</v>
      </c>
      <c r="O65" s="115">
        <f t="shared" si="6"/>
        <v>73476408.142999992</v>
      </c>
    </row>
    <row r="66" spans="1:15" s="34" customFormat="1" ht="15" customHeight="1" thickBot="1" x14ac:dyDescent="0.25">
      <c r="A66" s="32">
        <v>2006</v>
      </c>
      <c r="B66" s="33" t="s">
        <v>40</v>
      </c>
      <c r="C66" s="114">
        <v>5133048.8810000001</v>
      </c>
      <c r="D66" s="114">
        <v>6058251.2790000001</v>
      </c>
      <c r="E66" s="114">
        <v>7411101.659</v>
      </c>
      <c r="F66" s="114">
        <v>6456090.2609999999</v>
      </c>
      <c r="G66" s="114">
        <v>7041543.2470000004</v>
      </c>
      <c r="H66" s="114">
        <v>7815434.6220000004</v>
      </c>
      <c r="I66" s="114">
        <v>7067411.4790000003</v>
      </c>
      <c r="J66" s="114">
        <v>6811202.4100000001</v>
      </c>
      <c r="K66" s="114">
        <v>7606551.0949999997</v>
      </c>
      <c r="L66" s="114">
        <v>6888812.5489999996</v>
      </c>
      <c r="M66" s="114">
        <v>8641474.5559999999</v>
      </c>
      <c r="N66" s="114">
        <v>8603753.4800000004</v>
      </c>
      <c r="O66" s="115">
        <f t="shared" ref="O66:O74" si="7">SUM(C66:N66)</f>
        <v>85534675.517999992</v>
      </c>
    </row>
    <row r="67" spans="1:15" s="34" customFormat="1" ht="15" customHeight="1" thickBot="1" x14ac:dyDescent="0.25">
      <c r="A67" s="32">
        <v>2007</v>
      </c>
      <c r="B67" s="33" t="s">
        <v>40</v>
      </c>
      <c r="C67" s="114">
        <v>6564559.7929999996</v>
      </c>
      <c r="D67" s="114">
        <v>7656951.608</v>
      </c>
      <c r="E67" s="114">
        <v>8957851.6209999993</v>
      </c>
      <c r="F67" s="114">
        <v>8313312.0049999999</v>
      </c>
      <c r="G67" s="114">
        <v>9147620.0419999994</v>
      </c>
      <c r="H67" s="114">
        <v>8980247.4370000008</v>
      </c>
      <c r="I67" s="114">
        <v>8937741.591</v>
      </c>
      <c r="J67" s="114">
        <v>8736689.0920000002</v>
      </c>
      <c r="K67" s="114">
        <v>9038743.8959999997</v>
      </c>
      <c r="L67" s="114">
        <v>9895216.6219999995</v>
      </c>
      <c r="M67" s="114">
        <v>11318798.220000001</v>
      </c>
      <c r="N67" s="114">
        <v>9724017.977</v>
      </c>
      <c r="O67" s="115">
        <f t="shared" si="7"/>
        <v>107271749.90399998</v>
      </c>
    </row>
    <row r="68" spans="1:15" s="34" customFormat="1" ht="15" customHeight="1" thickBot="1" x14ac:dyDescent="0.25">
      <c r="A68" s="32">
        <v>2008</v>
      </c>
      <c r="B68" s="33" t="s">
        <v>40</v>
      </c>
      <c r="C68" s="114">
        <v>10632207.040999999</v>
      </c>
      <c r="D68" s="114">
        <v>11077899.119999999</v>
      </c>
      <c r="E68" s="114">
        <v>11428587.233999999</v>
      </c>
      <c r="F68" s="114">
        <v>11363963.503</v>
      </c>
      <c r="G68" s="114">
        <v>12477968.699999999</v>
      </c>
      <c r="H68" s="114">
        <v>11770634.384</v>
      </c>
      <c r="I68" s="114">
        <v>12595426.863</v>
      </c>
      <c r="J68" s="114">
        <v>11046830.085999999</v>
      </c>
      <c r="K68" s="114">
        <v>12793148.034</v>
      </c>
      <c r="L68" s="114">
        <v>9722708.7899999991</v>
      </c>
      <c r="M68" s="114">
        <v>9395872.8969999999</v>
      </c>
      <c r="N68" s="114">
        <v>7721948.9740000004</v>
      </c>
      <c r="O68" s="115">
        <f t="shared" si="7"/>
        <v>132027195.626</v>
      </c>
    </row>
    <row r="69" spans="1:15" s="34" customFormat="1" ht="15" customHeight="1" thickBot="1" x14ac:dyDescent="0.25">
      <c r="A69" s="32">
        <v>2009</v>
      </c>
      <c r="B69" s="33" t="s">
        <v>40</v>
      </c>
      <c r="C69" s="114">
        <v>7884493.5240000002</v>
      </c>
      <c r="D69" s="114">
        <v>8435115.8340000007</v>
      </c>
      <c r="E69" s="114">
        <v>8155485.0810000002</v>
      </c>
      <c r="F69" s="114">
        <v>7561696.2829999998</v>
      </c>
      <c r="G69" s="114">
        <v>7346407.5279999999</v>
      </c>
      <c r="H69" s="114">
        <v>8329692.7829999998</v>
      </c>
      <c r="I69" s="114">
        <v>9055733.6710000001</v>
      </c>
      <c r="J69" s="114">
        <v>7839908.8420000002</v>
      </c>
      <c r="K69" s="114">
        <v>8480708.3870000001</v>
      </c>
      <c r="L69" s="114">
        <v>10095768.029999999</v>
      </c>
      <c r="M69" s="114">
        <v>8903010.773</v>
      </c>
      <c r="N69" s="114">
        <v>10054591.867000001</v>
      </c>
      <c r="O69" s="115">
        <f t="shared" si="7"/>
        <v>102142612.603</v>
      </c>
    </row>
    <row r="70" spans="1:15" s="34" customFormat="1" ht="15" customHeight="1" thickBot="1" x14ac:dyDescent="0.25">
      <c r="A70" s="32">
        <v>2010</v>
      </c>
      <c r="B70" s="33" t="s">
        <v>40</v>
      </c>
      <c r="C70" s="114">
        <v>7828748.0580000002</v>
      </c>
      <c r="D70" s="114">
        <v>8263237.8140000002</v>
      </c>
      <c r="E70" s="114">
        <v>9886488.1710000001</v>
      </c>
      <c r="F70" s="114">
        <v>9396006.6539999992</v>
      </c>
      <c r="G70" s="114">
        <v>9799958.1170000006</v>
      </c>
      <c r="H70" s="114">
        <v>9542907.6439999994</v>
      </c>
      <c r="I70" s="114">
        <v>9564682.5449999999</v>
      </c>
      <c r="J70" s="114">
        <v>8523451.9729999993</v>
      </c>
      <c r="K70" s="114">
        <v>8909230.5209999997</v>
      </c>
      <c r="L70" s="114">
        <v>10963586.27</v>
      </c>
      <c r="M70" s="114">
        <v>9382369.7180000003</v>
      </c>
      <c r="N70" s="114">
        <v>11822551.698999999</v>
      </c>
      <c r="O70" s="115">
        <f t="shared" si="7"/>
        <v>113883219.18399999</v>
      </c>
    </row>
    <row r="71" spans="1:15" s="34" customFormat="1" ht="15" customHeight="1" thickBot="1" x14ac:dyDescent="0.25">
      <c r="A71" s="32">
        <v>2011</v>
      </c>
      <c r="B71" s="33" t="s">
        <v>40</v>
      </c>
      <c r="C71" s="114">
        <v>9551084.6390000004</v>
      </c>
      <c r="D71" s="114">
        <v>10059126.307</v>
      </c>
      <c r="E71" s="114">
        <v>11811085.16</v>
      </c>
      <c r="F71" s="114">
        <v>11873269.447000001</v>
      </c>
      <c r="G71" s="114">
        <v>10943364.372</v>
      </c>
      <c r="H71" s="114">
        <v>11349953.558</v>
      </c>
      <c r="I71" s="114">
        <v>11860004.271</v>
      </c>
      <c r="J71" s="114">
        <v>11245124.657</v>
      </c>
      <c r="K71" s="114">
        <v>10750626.098999999</v>
      </c>
      <c r="L71" s="114">
        <v>11907219.297</v>
      </c>
      <c r="M71" s="114">
        <v>11078524.743000001</v>
      </c>
      <c r="N71" s="114">
        <v>12477486.279999999</v>
      </c>
      <c r="O71" s="115">
        <f t="shared" si="7"/>
        <v>134906868.83000001</v>
      </c>
    </row>
    <row r="72" spans="1:15" ht="13.5" thickBot="1" x14ac:dyDescent="0.25">
      <c r="A72" s="32">
        <v>2012</v>
      </c>
      <c r="B72" s="33" t="s">
        <v>40</v>
      </c>
      <c r="C72" s="114">
        <v>10348187.165999999</v>
      </c>
      <c r="D72" s="114">
        <v>11748000.124</v>
      </c>
      <c r="E72" s="114">
        <v>13208572.977</v>
      </c>
      <c r="F72" s="114">
        <v>12630226.718</v>
      </c>
      <c r="G72" s="114">
        <v>13131530.960999999</v>
      </c>
      <c r="H72" s="114">
        <v>13231198.687999999</v>
      </c>
      <c r="I72" s="114">
        <v>12830675.307</v>
      </c>
      <c r="J72" s="114">
        <v>12831394.572000001</v>
      </c>
      <c r="K72" s="114">
        <v>12952651.721999999</v>
      </c>
      <c r="L72" s="114">
        <v>13190769.654999999</v>
      </c>
      <c r="M72" s="114">
        <v>13753052.493000001</v>
      </c>
      <c r="N72" s="114">
        <v>12605476.173</v>
      </c>
      <c r="O72" s="115">
        <f t="shared" si="7"/>
        <v>152461736.55599999</v>
      </c>
    </row>
    <row r="73" spans="1:15" ht="13.5" thickBot="1" x14ac:dyDescent="0.25">
      <c r="A73" s="32">
        <v>2013</v>
      </c>
      <c r="B73" s="33" t="s">
        <v>40</v>
      </c>
      <c r="C73" s="114">
        <v>11481521.079</v>
      </c>
      <c r="D73" s="114">
        <v>12385690.909</v>
      </c>
      <c r="E73" s="114">
        <v>13122058.141000001</v>
      </c>
      <c r="F73" s="114">
        <v>12468202.903000001</v>
      </c>
      <c r="G73" s="114">
        <v>13277209.017000001</v>
      </c>
      <c r="H73" s="114">
        <v>12399973.961999999</v>
      </c>
      <c r="I73" s="114">
        <v>13059519.685000001</v>
      </c>
      <c r="J73" s="114">
        <v>11118300.903000001</v>
      </c>
      <c r="K73" s="114">
        <v>13060371.039000001</v>
      </c>
      <c r="L73" s="114">
        <v>12053704.638</v>
      </c>
      <c r="M73" s="114">
        <v>14201227.351</v>
      </c>
      <c r="N73" s="114">
        <v>13174857.460000001</v>
      </c>
      <c r="O73" s="115">
        <f t="shared" si="7"/>
        <v>151802637.08700001</v>
      </c>
    </row>
    <row r="74" spans="1:15" ht="13.5" thickBot="1" x14ac:dyDescent="0.25">
      <c r="A74" s="32">
        <v>2014</v>
      </c>
      <c r="B74" s="33" t="s">
        <v>40</v>
      </c>
      <c r="C74" s="114">
        <v>12399761.948000001</v>
      </c>
      <c r="D74" s="114">
        <v>13053292.493000001</v>
      </c>
      <c r="E74" s="114">
        <v>14680110.779999999</v>
      </c>
      <c r="F74" s="114">
        <v>13371185.664000001</v>
      </c>
      <c r="G74" s="114">
        <v>13681906.159</v>
      </c>
      <c r="H74" s="114">
        <v>12880924.245999999</v>
      </c>
      <c r="I74" s="114">
        <v>13344776.958000001</v>
      </c>
      <c r="J74" s="114">
        <v>11386828.925000001</v>
      </c>
      <c r="K74" s="114">
        <v>13583120.905999999</v>
      </c>
      <c r="L74" s="114">
        <v>12891630.102</v>
      </c>
      <c r="M74" s="114">
        <v>13067348.107000001</v>
      </c>
      <c r="N74" s="114">
        <v>13269271.402000001</v>
      </c>
      <c r="O74" s="115">
        <f t="shared" si="7"/>
        <v>157610157.69</v>
      </c>
    </row>
    <row r="75" spans="1:15" ht="13.5" thickBot="1" x14ac:dyDescent="0.25">
      <c r="A75" s="32">
        <v>2015</v>
      </c>
      <c r="B75" s="33" t="s">
        <v>40</v>
      </c>
      <c r="C75" s="114">
        <v>12301766.75</v>
      </c>
      <c r="D75" s="114">
        <v>12231860.140000001</v>
      </c>
      <c r="E75" s="114">
        <v>12519910.437999999</v>
      </c>
      <c r="F75" s="114">
        <v>13349346.866</v>
      </c>
      <c r="G75" s="114">
        <v>11080385.127</v>
      </c>
      <c r="H75" s="114">
        <v>11949647.085999999</v>
      </c>
      <c r="I75" s="114">
        <v>11129358.973999999</v>
      </c>
      <c r="J75" s="114">
        <v>11022045.344000001</v>
      </c>
      <c r="K75" s="114">
        <v>11581703.842</v>
      </c>
      <c r="L75" s="114">
        <v>13240039.088</v>
      </c>
      <c r="M75" s="114">
        <v>11681989.013</v>
      </c>
      <c r="N75" s="114">
        <v>11750818.76</v>
      </c>
      <c r="O75" s="115">
        <f>SUM(C75:N75)</f>
        <v>143838871.428</v>
      </c>
    </row>
    <row r="76" spans="1:15" ht="13.5" thickBot="1" x14ac:dyDescent="0.25">
      <c r="A76" s="32">
        <v>2016</v>
      </c>
      <c r="B76" s="33" t="s">
        <v>40</v>
      </c>
      <c r="C76" s="114">
        <v>9547041.0969999991</v>
      </c>
      <c r="D76" s="114">
        <v>12367175.827</v>
      </c>
      <c r="E76" s="114">
        <v>12758105.636</v>
      </c>
      <c r="F76" s="114">
        <v>11951833.037</v>
      </c>
      <c r="G76" s="114">
        <v>12101475.726</v>
      </c>
      <c r="H76" s="114">
        <v>12879376.591</v>
      </c>
      <c r="I76" s="114">
        <v>9827321.3990000002</v>
      </c>
      <c r="J76" s="114">
        <v>11835310.464</v>
      </c>
      <c r="K76" s="114">
        <v>10912755.854</v>
      </c>
      <c r="L76" s="114">
        <v>12840570.915999999</v>
      </c>
      <c r="M76" s="202">
        <v>11952365.64835</v>
      </c>
      <c r="N76" s="114"/>
      <c r="O76" s="115">
        <f>SUM(C76:N76)</f>
        <v>128973332.19535001</v>
      </c>
    </row>
    <row r="77" spans="1:15" x14ac:dyDescent="0.2">
      <c r="B77" s="35" t="s">
        <v>62</v>
      </c>
    </row>
    <row r="79" spans="1:15" x14ac:dyDescent="0.2">
      <c r="C79" s="38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topLeftCell="A43" workbookViewId="0">
      <selection activeCell="A16" sqref="A16"/>
    </sheetView>
  </sheetViews>
  <sheetFormatPr defaultColWidth="9.140625" defaultRowHeight="12.75" x14ac:dyDescent="0.2"/>
  <cols>
    <col min="1" max="1" width="29.140625" customWidth="1"/>
    <col min="2" max="2" width="20" style="46" customWidth="1"/>
    <col min="3" max="3" width="17.5703125" style="46" customWidth="1"/>
    <col min="4" max="4" width="9.28515625" bestFit="1" customWidth="1"/>
  </cols>
  <sheetData>
    <row r="2" spans="1:4" ht="24.6" customHeight="1" x14ac:dyDescent="0.3">
      <c r="A2" s="190" t="s">
        <v>63</v>
      </c>
      <c r="B2" s="190"/>
      <c r="C2" s="190"/>
      <c r="D2" s="190"/>
    </row>
    <row r="3" spans="1:4" ht="15.75" x14ac:dyDescent="0.25">
      <c r="A3" s="189" t="s">
        <v>64</v>
      </c>
      <c r="B3" s="189"/>
      <c r="C3" s="189"/>
      <c r="D3" s="189"/>
    </row>
    <row r="5" spans="1:4" x14ac:dyDescent="0.2">
      <c r="A5" s="40" t="s">
        <v>65</v>
      </c>
      <c r="B5" s="41" t="s">
        <v>228</v>
      </c>
      <c r="C5" s="41" t="s">
        <v>229</v>
      </c>
      <c r="D5" s="42" t="s">
        <v>66</v>
      </c>
    </row>
    <row r="6" spans="1:4" x14ac:dyDescent="0.2">
      <c r="A6" s="43" t="s">
        <v>158</v>
      </c>
      <c r="B6" s="116">
        <v>2369.7950300000002</v>
      </c>
      <c r="C6" s="116">
        <v>18448.751</v>
      </c>
      <c r="D6" s="128">
        <v>678.49564061242882</v>
      </c>
    </row>
    <row r="7" spans="1:4" x14ac:dyDescent="0.2">
      <c r="A7" s="43" t="s">
        <v>159</v>
      </c>
      <c r="B7" s="116">
        <v>21148.620169999998</v>
      </c>
      <c r="C7" s="116">
        <v>159916.79021000001</v>
      </c>
      <c r="D7" s="128">
        <v>656.1570869613854</v>
      </c>
    </row>
    <row r="8" spans="1:4" x14ac:dyDescent="0.2">
      <c r="A8" s="43" t="s">
        <v>160</v>
      </c>
      <c r="B8" s="116">
        <v>10979.55083</v>
      </c>
      <c r="C8" s="116">
        <v>35307.366820000003</v>
      </c>
      <c r="D8" s="128">
        <v>221.57387279931194</v>
      </c>
    </row>
    <row r="9" spans="1:4" x14ac:dyDescent="0.2">
      <c r="A9" s="43" t="s">
        <v>161</v>
      </c>
      <c r="B9" s="116">
        <v>16177.306710000001</v>
      </c>
      <c r="C9" s="116">
        <v>43239.79823</v>
      </c>
      <c r="D9" s="128">
        <v>167.28675548489986</v>
      </c>
    </row>
    <row r="10" spans="1:4" x14ac:dyDescent="0.2">
      <c r="A10" s="43" t="s">
        <v>162</v>
      </c>
      <c r="B10" s="116">
        <v>15798.411980000001</v>
      </c>
      <c r="C10" s="116">
        <v>40334.291340000003</v>
      </c>
      <c r="D10" s="128">
        <v>155.30598512724694</v>
      </c>
    </row>
    <row r="11" spans="1:4" x14ac:dyDescent="0.2">
      <c r="A11" s="43" t="s">
        <v>163</v>
      </c>
      <c r="B11" s="116">
        <v>10453.956550000001</v>
      </c>
      <c r="C11" s="116">
        <v>19057.93779</v>
      </c>
      <c r="D11" s="128">
        <v>82.303587152368635</v>
      </c>
    </row>
    <row r="12" spans="1:4" x14ac:dyDescent="0.2">
      <c r="A12" s="43" t="s">
        <v>164</v>
      </c>
      <c r="B12" s="116">
        <v>12137.973749999999</v>
      </c>
      <c r="C12" s="116">
        <v>21043.51441</v>
      </c>
      <c r="D12" s="128">
        <v>73.369252919994167</v>
      </c>
    </row>
    <row r="13" spans="1:4" x14ac:dyDescent="0.2">
      <c r="A13" s="43" t="s">
        <v>165</v>
      </c>
      <c r="B13" s="116">
        <v>25821.256570000001</v>
      </c>
      <c r="C13" s="116">
        <v>44731.134510000004</v>
      </c>
      <c r="D13" s="128">
        <v>73.233763386907086</v>
      </c>
    </row>
    <row r="14" spans="1:4" x14ac:dyDescent="0.2">
      <c r="A14" s="43" t="s">
        <v>166</v>
      </c>
      <c r="B14" s="116">
        <v>15732.976269999999</v>
      </c>
      <c r="C14" s="116">
        <v>24904.319589999999</v>
      </c>
      <c r="D14" s="128">
        <v>58.293759315509341</v>
      </c>
    </row>
    <row r="15" spans="1:4" x14ac:dyDescent="0.2">
      <c r="A15" s="43" t="s">
        <v>167</v>
      </c>
      <c r="B15" s="116">
        <v>13940.994500000001</v>
      </c>
      <c r="C15" s="116">
        <v>22036.377820000002</v>
      </c>
      <c r="D15" s="128">
        <v>58.068908355139222</v>
      </c>
    </row>
    <row r="16" spans="1:4" x14ac:dyDescent="0.2">
      <c r="A16" s="45" t="s">
        <v>67</v>
      </c>
      <c r="D16" s="91"/>
    </row>
    <row r="17" spans="1:4" x14ac:dyDescent="0.2">
      <c r="A17" s="47"/>
    </row>
    <row r="18" spans="1:4" ht="19.5" x14ac:dyDescent="0.3">
      <c r="A18" s="190" t="s">
        <v>68</v>
      </c>
      <c r="B18" s="190"/>
      <c r="C18" s="190"/>
      <c r="D18" s="190"/>
    </row>
    <row r="19" spans="1:4" ht="15.75" x14ac:dyDescent="0.25">
      <c r="A19" s="189" t="s">
        <v>69</v>
      </c>
      <c r="B19" s="189"/>
      <c r="C19" s="189"/>
      <c r="D19" s="189"/>
    </row>
    <row r="20" spans="1:4" x14ac:dyDescent="0.2">
      <c r="A20" s="22"/>
    </row>
    <row r="21" spans="1:4" x14ac:dyDescent="0.2">
      <c r="A21" s="40" t="s">
        <v>65</v>
      </c>
      <c r="B21" s="41" t="s">
        <v>228</v>
      </c>
      <c r="C21" s="41" t="s">
        <v>229</v>
      </c>
      <c r="D21" s="42" t="s">
        <v>66</v>
      </c>
    </row>
    <row r="22" spans="1:4" x14ac:dyDescent="0.2">
      <c r="A22" s="43" t="s">
        <v>168</v>
      </c>
      <c r="B22" s="116">
        <v>1154959.5611699999</v>
      </c>
      <c r="C22" s="116">
        <v>1220182.5929399999</v>
      </c>
      <c r="D22" s="128">
        <f>(C22-B22)/B22*100</f>
        <v>5.6472134577532405</v>
      </c>
    </row>
    <row r="23" spans="1:4" x14ac:dyDescent="0.2">
      <c r="A23" s="43" t="s">
        <v>169</v>
      </c>
      <c r="B23" s="116">
        <v>847196.30521999998</v>
      </c>
      <c r="C23" s="116">
        <v>739773.00107999996</v>
      </c>
      <c r="D23" s="128">
        <f t="shared" ref="D23:D31" si="0">(C23-B23)/B23*100</f>
        <v>-12.679859848079051</v>
      </c>
    </row>
    <row r="24" spans="1:4" x14ac:dyDescent="0.2">
      <c r="A24" s="43" t="s">
        <v>170</v>
      </c>
      <c r="B24" s="116">
        <v>784683.96995000006</v>
      </c>
      <c r="C24" s="116">
        <v>731509.04868999997</v>
      </c>
      <c r="D24" s="128">
        <f t="shared" si="0"/>
        <v>-6.7766034857814654</v>
      </c>
    </row>
    <row r="25" spans="1:4" x14ac:dyDescent="0.2">
      <c r="A25" s="43" t="s">
        <v>171</v>
      </c>
      <c r="B25" s="116">
        <v>611375.33128000004</v>
      </c>
      <c r="C25" s="116">
        <v>711973.43883</v>
      </c>
      <c r="D25" s="128">
        <f t="shared" si="0"/>
        <v>16.454394281722767</v>
      </c>
    </row>
    <row r="26" spans="1:4" x14ac:dyDescent="0.2">
      <c r="A26" s="43" t="s">
        <v>172</v>
      </c>
      <c r="B26" s="116">
        <v>506563.49703999999</v>
      </c>
      <c r="C26" s="116">
        <v>586001.32944</v>
      </c>
      <c r="D26" s="128">
        <f t="shared" si="0"/>
        <v>15.681712729831249</v>
      </c>
    </row>
    <row r="27" spans="1:4" x14ac:dyDescent="0.2">
      <c r="A27" s="43" t="s">
        <v>173</v>
      </c>
      <c r="B27" s="116">
        <v>487677.50309000001</v>
      </c>
      <c r="C27" s="116">
        <v>531211.60849000001</v>
      </c>
      <c r="D27" s="128">
        <f t="shared" si="0"/>
        <v>8.926822566995849</v>
      </c>
    </row>
    <row r="28" spans="1:4" x14ac:dyDescent="0.2">
      <c r="A28" s="43" t="s">
        <v>174</v>
      </c>
      <c r="B28" s="116">
        <v>436485.73217999999</v>
      </c>
      <c r="C28" s="116">
        <v>412235.80663000001</v>
      </c>
      <c r="D28" s="128">
        <f t="shared" si="0"/>
        <v>-5.5557200985437225</v>
      </c>
    </row>
    <row r="29" spans="1:4" x14ac:dyDescent="0.2">
      <c r="A29" s="43" t="s">
        <v>175</v>
      </c>
      <c r="B29" s="116">
        <v>305569.20535</v>
      </c>
      <c r="C29" s="116">
        <v>325512.73148999998</v>
      </c>
      <c r="D29" s="128">
        <f t="shared" si="0"/>
        <v>6.526680631039568</v>
      </c>
    </row>
    <row r="30" spans="1:4" x14ac:dyDescent="0.2">
      <c r="A30" s="43" t="s">
        <v>176</v>
      </c>
      <c r="B30" s="116">
        <v>261245.09448999999</v>
      </c>
      <c r="C30" s="116">
        <v>304689.74170999997</v>
      </c>
      <c r="D30" s="128">
        <f t="shared" si="0"/>
        <v>16.629842296105952</v>
      </c>
    </row>
    <row r="31" spans="1:4" x14ac:dyDescent="0.2">
      <c r="A31" s="43" t="s">
        <v>177</v>
      </c>
      <c r="B31" s="116">
        <v>208292.07670000001</v>
      </c>
      <c r="C31" s="116">
        <v>300037.95973</v>
      </c>
      <c r="D31" s="128">
        <f t="shared" si="0"/>
        <v>44.046746512657911</v>
      </c>
    </row>
    <row r="33" spans="1:4" ht="19.5" x14ac:dyDescent="0.3">
      <c r="A33" s="190" t="s">
        <v>70</v>
      </c>
      <c r="B33" s="190"/>
      <c r="C33" s="190"/>
      <c r="D33" s="190"/>
    </row>
    <row r="34" spans="1:4" ht="15.75" x14ac:dyDescent="0.25">
      <c r="A34" s="189" t="s">
        <v>74</v>
      </c>
      <c r="B34" s="189"/>
      <c r="C34" s="189"/>
      <c r="D34" s="189"/>
    </row>
    <row r="36" spans="1:4" x14ac:dyDescent="0.2">
      <c r="A36" s="40" t="s">
        <v>72</v>
      </c>
      <c r="B36" s="41" t="s">
        <v>228</v>
      </c>
      <c r="C36" s="41" t="s">
        <v>229</v>
      </c>
      <c r="D36" s="42" t="s">
        <v>66</v>
      </c>
    </row>
    <row r="37" spans="1:4" x14ac:dyDescent="0.2">
      <c r="A37" s="43" t="s">
        <v>147</v>
      </c>
      <c r="B37" s="116">
        <v>101998.46158</v>
      </c>
      <c r="C37" s="116">
        <v>272209.03993999999</v>
      </c>
      <c r="D37" s="128">
        <v>166.87563294912979</v>
      </c>
    </row>
    <row r="38" spans="1:4" x14ac:dyDescent="0.2">
      <c r="A38" s="43" t="s">
        <v>157</v>
      </c>
      <c r="B38" s="116">
        <v>291654.31043999997</v>
      </c>
      <c r="C38" s="116">
        <v>383249.33023000002</v>
      </c>
      <c r="D38" s="128">
        <v>31.405337247310527</v>
      </c>
    </row>
    <row r="39" spans="1:4" x14ac:dyDescent="0.2">
      <c r="A39" s="43" t="s">
        <v>154</v>
      </c>
      <c r="B39" s="116">
        <v>108305.56518999999</v>
      </c>
      <c r="C39" s="116">
        <v>137916.98461000001</v>
      </c>
      <c r="D39" s="128">
        <v>27.340625911561244</v>
      </c>
    </row>
    <row r="40" spans="1:4" x14ac:dyDescent="0.2">
      <c r="A40" s="43" t="s">
        <v>153</v>
      </c>
      <c r="B40" s="116">
        <v>204973.46960000001</v>
      </c>
      <c r="C40" s="116">
        <v>255764.52707000001</v>
      </c>
      <c r="D40" s="128">
        <v>24.779332451715497</v>
      </c>
    </row>
    <row r="41" spans="1:4" x14ac:dyDescent="0.2">
      <c r="A41" s="43" t="s">
        <v>136</v>
      </c>
      <c r="B41" s="116">
        <v>16443.221649999999</v>
      </c>
      <c r="C41" s="116">
        <v>19902.707740000002</v>
      </c>
      <c r="D41" s="128">
        <v>21.038979852223786</v>
      </c>
    </row>
    <row r="42" spans="1:4" x14ac:dyDescent="0.2">
      <c r="A42" s="43" t="s">
        <v>146</v>
      </c>
      <c r="B42" s="116">
        <v>1916058.2155500001</v>
      </c>
      <c r="C42" s="116">
        <v>2239201.7116100001</v>
      </c>
      <c r="D42" s="128">
        <v>16.865014509344771</v>
      </c>
    </row>
    <row r="43" spans="1:4" x14ac:dyDescent="0.2">
      <c r="A43" s="45" t="s">
        <v>132</v>
      </c>
      <c r="B43" s="116">
        <v>266868.56482000003</v>
      </c>
      <c r="C43" s="116">
        <v>304492.68098</v>
      </c>
      <c r="D43" s="128">
        <v>14.098369429676763</v>
      </c>
    </row>
    <row r="44" spans="1:4" x14ac:dyDescent="0.2">
      <c r="A44" s="43" t="s">
        <v>139</v>
      </c>
      <c r="B44" s="116">
        <v>153455.32876999999</v>
      </c>
      <c r="C44" s="116">
        <v>174837.69693000001</v>
      </c>
      <c r="D44" s="128">
        <v>13.933936560813768</v>
      </c>
    </row>
    <row r="45" spans="1:4" x14ac:dyDescent="0.2">
      <c r="A45" s="43" t="s">
        <v>151</v>
      </c>
      <c r="B45" s="116">
        <v>661529.16342999996</v>
      </c>
      <c r="C45" s="116">
        <v>741641.44949999999</v>
      </c>
      <c r="D45" s="128">
        <v>12.11016694330168</v>
      </c>
    </row>
    <row r="46" spans="1:4" x14ac:dyDescent="0.2">
      <c r="A46" s="43" t="s">
        <v>140</v>
      </c>
      <c r="B46" s="116">
        <v>342230.26827</v>
      </c>
      <c r="C46" s="116">
        <v>371013.33270000003</v>
      </c>
      <c r="D46" s="128">
        <v>8.4104379707559414</v>
      </c>
    </row>
    <row r="48" spans="1:4" ht="19.5" x14ac:dyDescent="0.3">
      <c r="A48" s="190" t="s">
        <v>73</v>
      </c>
      <c r="B48" s="190"/>
      <c r="C48" s="190"/>
      <c r="D48" s="190"/>
    </row>
    <row r="49" spans="1:4" ht="15.75" x14ac:dyDescent="0.25">
      <c r="A49" s="189" t="s">
        <v>71</v>
      </c>
      <c r="B49" s="189"/>
      <c r="C49" s="189"/>
      <c r="D49" s="189"/>
    </row>
    <row r="51" spans="1:4" x14ac:dyDescent="0.2">
      <c r="A51" s="40" t="s">
        <v>72</v>
      </c>
      <c r="B51" s="41" t="s">
        <v>228</v>
      </c>
      <c r="C51" s="41" t="s">
        <v>229</v>
      </c>
      <c r="D51" s="42" t="s">
        <v>66</v>
      </c>
    </row>
    <row r="52" spans="1:4" x14ac:dyDescent="0.2">
      <c r="A52" s="43" t="s">
        <v>146</v>
      </c>
      <c r="B52" s="116">
        <v>1916058.2155500001</v>
      </c>
      <c r="C52" s="116">
        <v>2239201.7116100001</v>
      </c>
      <c r="D52" s="128">
        <v>16.865014509344771</v>
      </c>
    </row>
    <row r="53" spans="1:4" x14ac:dyDescent="0.2">
      <c r="A53" s="43" t="s">
        <v>145</v>
      </c>
      <c r="B53" s="116">
        <v>1404313.6125700001</v>
      </c>
      <c r="C53" s="116">
        <v>1318764.1464199999</v>
      </c>
      <c r="D53" s="128">
        <v>-6.0919060660131334</v>
      </c>
    </row>
    <row r="54" spans="1:4" x14ac:dyDescent="0.2">
      <c r="A54" s="43" t="s">
        <v>144</v>
      </c>
      <c r="B54" s="116">
        <v>1295932.05947</v>
      </c>
      <c r="C54" s="116">
        <v>1158137.8277499999</v>
      </c>
      <c r="D54" s="128">
        <v>-10.632828373453002</v>
      </c>
    </row>
    <row r="55" spans="1:4" x14ac:dyDescent="0.2">
      <c r="A55" s="43" t="s">
        <v>148</v>
      </c>
      <c r="B55" s="116">
        <v>927258.84855</v>
      </c>
      <c r="C55" s="116">
        <v>902451.37425999995</v>
      </c>
      <c r="D55" s="128">
        <v>-2.6753558975244784</v>
      </c>
    </row>
    <row r="56" spans="1:4" x14ac:dyDescent="0.2">
      <c r="A56" s="43" t="s">
        <v>151</v>
      </c>
      <c r="B56" s="116">
        <v>661529.16342999996</v>
      </c>
      <c r="C56" s="116">
        <v>741641.44949999999</v>
      </c>
      <c r="D56" s="128">
        <v>12.11016694330168</v>
      </c>
    </row>
    <row r="57" spans="1:4" x14ac:dyDescent="0.2">
      <c r="A57" s="43" t="s">
        <v>141</v>
      </c>
      <c r="B57" s="116">
        <v>658549.71892999997</v>
      </c>
      <c r="C57" s="116">
        <v>695399.04668999999</v>
      </c>
      <c r="D57" s="128">
        <v>5.5955270651200246</v>
      </c>
    </row>
    <row r="58" spans="1:4" x14ac:dyDescent="0.2">
      <c r="A58" s="43" t="s">
        <v>131</v>
      </c>
      <c r="B58" s="116">
        <v>607627.91329000005</v>
      </c>
      <c r="C58" s="116">
        <v>603202.23427000002</v>
      </c>
      <c r="D58" s="128">
        <v>-0.72835347475022516</v>
      </c>
    </row>
    <row r="59" spans="1:4" x14ac:dyDescent="0.2">
      <c r="A59" s="43" t="s">
        <v>150</v>
      </c>
      <c r="B59" s="116">
        <v>504228.78522999998</v>
      </c>
      <c r="C59" s="116">
        <v>518568.84534</v>
      </c>
      <c r="D59" s="128">
        <v>2.8439590380503352</v>
      </c>
    </row>
    <row r="60" spans="1:4" x14ac:dyDescent="0.2">
      <c r="A60" s="43" t="s">
        <v>149</v>
      </c>
      <c r="B60" s="116">
        <v>486624.82858999999</v>
      </c>
      <c r="C60" s="116">
        <v>455893.66833999997</v>
      </c>
      <c r="D60" s="128">
        <v>-6.3151648753812717</v>
      </c>
    </row>
    <row r="61" spans="1:4" x14ac:dyDescent="0.2">
      <c r="A61" s="43" t="s">
        <v>157</v>
      </c>
      <c r="B61" s="116">
        <v>291654.31043999997</v>
      </c>
      <c r="C61" s="116">
        <v>383249.33023000002</v>
      </c>
      <c r="D61" s="128">
        <v>31.405337247310527</v>
      </c>
    </row>
    <row r="63" spans="1:4" ht="19.5" x14ac:dyDescent="0.3">
      <c r="A63" s="190" t="s">
        <v>75</v>
      </c>
      <c r="B63" s="190"/>
      <c r="C63" s="190"/>
      <c r="D63" s="190"/>
    </row>
    <row r="64" spans="1:4" ht="15.75" x14ac:dyDescent="0.25">
      <c r="A64" s="189" t="s">
        <v>76</v>
      </c>
      <c r="B64" s="189"/>
      <c r="C64" s="189"/>
      <c r="D64" s="189"/>
    </row>
    <row r="66" spans="1:4" x14ac:dyDescent="0.2">
      <c r="A66" s="40" t="s">
        <v>77</v>
      </c>
      <c r="B66" s="41" t="s">
        <v>228</v>
      </c>
      <c r="C66" s="41" t="s">
        <v>229</v>
      </c>
      <c r="D66" s="42" t="s">
        <v>66</v>
      </c>
    </row>
    <row r="67" spans="1:4" x14ac:dyDescent="0.2">
      <c r="A67" s="43" t="s">
        <v>178</v>
      </c>
      <c r="B67" s="44">
        <v>4868437.2499099998</v>
      </c>
      <c r="C67" s="44">
        <v>4889310.0966699999</v>
      </c>
      <c r="D67" s="117">
        <f>(C67-B67)/B67</f>
        <v>4.2873812865485668E-3</v>
      </c>
    </row>
    <row r="68" spans="1:4" x14ac:dyDescent="0.2">
      <c r="A68" s="43" t="s">
        <v>179</v>
      </c>
      <c r="B68" s="44">
        <v>1035873.22117</v>
      </c>
      <c r="C68" s="44">
        <v>1205801.4099900001</v>
      </c>
      <c r="D68" s="117">
        <f t="shared" ref="D68:D76" si="1">(C68-B68)/B68</f>
        <v>0.16404342283128936</v>
      </c>
    </row>
    <row r="69" spans="1:4" x14ac:dyDescent="0.2">
      <c r="A69" s="43" t="s">
        <v>180</v>
      </c>
      <c r="B69" s="44">
        <v>938691.23942999996</v>
      </c>
      <c r="C69" s="44">
        <v>824443.59034</v>
      </c>
      <c r="D69" s="117">
        <f t="shared" si="1"/>
        <v>-0.12170950818649845</v>
      </c>
    </row>
    <row r="70" spans="1:4" x14ac:dyDescent="0.2">
      <c r="A70" s="43" t="s">
        <v>181</v>
      </c>
      <c r="B70" s="44">
        <v>646555.31284999999</v>
      </c>
      <c r="C70" s="44">
        <v>661780.10471999994</v>
      </c>
      <c r="D70" s="117">
        <f t="shared" si="1"/>
        <v>2.3547547390631512E-2</v>
      </c>
    </row>
    <row r="71" spans="1:4" x14ac:dyDescent="0.2">
      <c r="A71" s="43" t="s">
        <v>182</v>
      </c>
      <c r="B71" s="44">
        <v>587052.25459999999</v>
      </c>
      <c r="C71" s="44">
        <v>565556.35238000005</v>
      </c>
      <c r="D71" s="117">
        <f t="shared" si="1"/>
        <v>-3.6616676031074276E-2</v>
      </c>
    </row>
    <row r="72" spans="1:4" x14ac:dyDescent="0.2">
      <c r="A72" s="43" t="s">
        <v>183</v>
      </c>
      <c r="B72" s="44">
        <v>564590.28382000001</v>
      </c>
      <c r="C72" s="44">
        <v>539421.76138000004</v>
      </c>
      <c r="D72" s="117">
        <f t="shared" si="1"/>
        <v>-4.4578383938367737E-2</v>
      </c>
    </row>
    <row r="73" spans="1:4" x14ac:dyDescent="0.2">
      <c r="A73" s="43" t="s">
        <v>184</v>
      </c>
      <c r="B73" s="44">
        <v>157367.06744000001</v>
      </c>
      <c r="C73" s="44">
        <v>372466.47315999999</v>
      </c>
      <c r="D73" s="117">
        <f t="shared" si="1"/>
        <v>1.3668641680827649</v>
      </c>
    </row>
    <row r="74" spans="1:4" x14ac:dyDescent="0.2">
      <c r="A74" s="43" t="s">
        <v>185</v>
      </c>
      <c r="B74" s="44">
        <v>402686.85321999999</v>
      </c>
      <c r="C74" s="44">
        <v>349734.29749999999</v>
      </c>
      <c r="D74" s="117">
        <f t="shared" si="1"/>
        <v>-0.13149809907270657</v>
      </c>
    </row>
    <row r="75" spans="1:4" x14ac:dyDescent="0.2">
      <c r="A75" s="43" t="s">
        <v>186</v>
      </c>
      <c r="B75" s="44">
        <v>213375.11709000001</v>
      </c>
      <c r="C75" s="44">
        <v>243962.10561</v>
      </c>
      <c r="D75" s="117">
        <f t="shared" si="1"/>
        <v>0.14334843226869148</v>
      </c>
    </row>
    <row r="76" spans="1:4" x14ac:dyDescent="0.2">
      <c r="A76" s="43" t="s">
        <v>187</v>
      </c>
      <c r="B76" s="44">
        <v>160464.29707999999</v>
      </c>
      <c r="C76" s="44">
        <v>205316.07306</v>
      </c>
      <c r="D76" s="117">
        <f t="shared" si="1"/>
        <v>0.27951249465567413</v>
      </c>
    </row>
    <row r="78" spans="1:4" ht="19.5" x14ac:dyDescent="0.3">
      <c r="A78" s="190" t="s">
        <v>78</v>
      </c>
      <c r="B78" s="190"/>
      <c r="C78" s="190"/>
      <c r="D78" s="190"/>
    </row>
    <row r="79" spans="1:4" ht="15.75" x14ac:dyDescent="0.25">
      <c r="A79" s="189" t="s">
        <v>79</v>
      </c>
      <c r="B79" s="189"/>
      <c r="C79" s="189"/>
      <c r="D79" s="189"/>
    </row>
    <row r="81" spans="1:4" x14ac:dyDescent="0.2">
      <c r="A81" s="40" t="s">
        <v>77</v>
      </c>
      <c r="B81" s="41" t="s">
        <v>228</v>
      </c>
      <c r="C81" s="41" t="s">
        <v>229</v>
      </c>
      <c r="D81" s="42" t="s">
        <v>66</v>
      </c>
    </row>
    <row r="82" spans="1:4" x14ac:dyDescent="0.2">
      <c r="A82" s="43" t="s">
        <v>188</v>
      </c>
      <c r="B82" s="44">
        <v>2242.9052200000001</v>
      </c>
      <c r="C82" s="44">
        <v>202097.24304999999</v>
      </c>
      <c r="D82" s="128">
        <v>8910.5119577901733</v>
      </c>
    </row>
    <row r="83" spans="1:4" x14ac:dyDescent="0.2">
      <c r="A83" s="43" t="s">
        <v>189</v>
      </c>
      <c r="B83" s="44">
        <v>13.22471</v>
      </c>
      <c r="C83" s="44">
        <v>394.87272999999999</v>
      </c>
      <c r="D83" s="128">
        <v>2885.8706164445193</v>
      </c>
    </row>
    <row r="84" spans="1:4" x14ac:dyDescent="0.2">
      <c r="A84" s="43" t="s">
        <v>190</v>
      </c>
      <c r="B84" s="44">
        <v>1587.12247</v>
      </c>
      <c r="C84" s="44">
        <v>12864.740760000001</v>
      </c>
      <c r="D84" s="128">
        <v>710.5701357753444</v>
      </c>
    </row>
    <row r="85" spans="1:4" x14ac:dyDescent="0.2">
      <c r="A85" s="43" t="s">
        <v>191</v>
      </c>
      <c r="B85" s="44">
        <v>12505.34261</v>
      </c>
      <c r="C85" s="44">
        <v>45686.871780000001</v>
      </c>
      <c r="D85" s="128">
        <v>265.33882521112309</v>
      </c>
    </row>
    <row r="86" spans="1:4" x14ac:dyDescent="0.2">
      <c r="A86" s="43" t="s">
        <v>192</v>
      </c>
      <c r="B86" s="44">
        <v>350.77461</v>
      </c>
      <c r="C86" s="44">
        <v>1083.47234</v>
      </c>
      <c r="D86" s="128">
        <v>208.87992149716879</v>
      </c>
    </row>
    <row r="87" spans="1:4" x14ac:dyDescent="0.2">
      <c r="A87" s="43" t="s">
        <v>193</v>
      </c>
      <c r="B87" s="44">
        <v>2167.6800899999998</v>
      </c>
      <c r="C87" s="44">
        <v>5892.2704100000001</v>
      </c>
      <c r="D87" s="128">
        <v>171.82380080817182</v>
      </c>
    </row>
    <row r="88" spans="1:4" x14ac:dyDescent="0.2">
      <c r="A88" s="43" t="s">
        <v>184</v>
      </c>
      <c r="B88" s="44">
        <v>157367.06744000001</v>
      </c>
      <c r="C88" s="44">
        <v>372466.47315999999</v>
      </c>
      <c r="D88" s="128">
        <v>136.6864168082765</v>
      </c>
    </row>
    <row r="89" spans="1:4" x14ac:dyDescent="0.2">
      <c r="A89" s="43" t="s">
        <v>194</v>
      </c>
      <c r="B89" s="44">
        <v>3355.6003999999998</v>
      </c>
      <c r="C89" s="44">
        <v>7546.7716099999998</v>
      </c>
      <c r="D89" s="128">
        <v>124.90078407428965</v>
      </c>
    </row>
    <row r="90" spans="1:4" x14ac:dyDescent="0.2">
      <c r="A90" s="43" t="s">
        <v>195</v>
      </c>
      <c r="B90" s="44">
        <v>574.43102999999996</v>
      </c>
      <c r="C90" s="44">
        <v>1244.7894799999999</v>
      </c>
      <c r="D90" s="128">
        <v>116.69955399171245</v>
      </c>
    </row>
    <row r="91" spans="1:4" x14ac:dyDescent="0.2">
      <c r="A91" s="43" t="s">
        <v>196</v>
      </c>
      <c r="B91" s="44">
        <v>81.280959999999993</v>
      </c>
      <c r="C91" s="44">
        <v>142.91844</v>
      </c>
      <c r="D91" s="128">
        <v>75.832618118683641</v>
      </c>
    </row>
    <row r="92" spans="1:4" x14ac:dyDescent="0.2">
      <c r="A92" s="48" t="s">
        <v>124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opLeftCell="A4" zoomScale="80" zoomScaleNormal="80" workbookViewId="0">
      <selection activeCell="C62" sqref="C62"/>
    </sheetView>
  </sheetViews>
  <sheetFormatPr defaultColWidth="9.140625" defaultRowHeight="12.75" x14ac:dyDescent="0.2"/>
  <cols>
    <col min="1" max="1" width="44.7109375" style="10" customWidth="1"/>
    <col min="2" max="2" width="16" style="12" customWidth="1"/>
    <col min="3" max="3" width="16" style="10" customWidth="1"/>
    <col min="4" max="4" width="10.28515625" style="10" customWidth="1"/>
    <col min="5" max="5" width="13.85546875" style="10" bestFit="1" customWidth="1"/>
    <col min="6" max="7" width="14.85546875" style="10" bestFit="1" customWidth="1"/>
    <col min="8" max="8" width="9.5703125" style="10" bestFit="1" customWidth="1"/>
    <col min="9" max="9" width="13.85546875" style="10" bestFit="1" customWidth="1"/>
    <col min="10" max="11" width="14.140625" style="10" bestFit="1" customWidth="1"/>
    <col min="12" max="12" width="9.5703125" style="10" bestFit="1" customWidth="1"/>
    <col min="13" max="13" width="10.5703125" style="10" bestFit="1" customWidth="1"/>
    <col min="14" max="16384" width="9.140625" style="10"/>
  </cols>
  <sheetData>
    <row r="1" spans="1:13" ht="26.25" x14ac:dyDescent="0.4">
      <c r="B1" s="188" t="s">
        <v>127</v>
      </c>
      <c r="C1" s="188"/>
      <c r="D1" s="188"/>
      <c r="E1" s="188"/>
      <c r="F1" s="188"/>
      <c r="G1" s="188"/>
      <c r="H1" s="188"/>
      <c r="I1" s="188"/>
      <c r="J1" s="188"/>
    </row>
    <row r="2" spans="1:13" x14ac:dyDescent="0.2">
      <c r="D2" s="11"/>
    </row>
    <row r="3" spans="1:13" x14ac:dyDescent="0.2">
      <c r="D3" s="11"/>
    </row>
    <row r="4" spans="1:13" x14ac:dyDescent="0.2">
      <c r="B4" s="13"/>
      <c r="C4" s="11"/>
      <c r="D4" s="11"/>
      <c r="E4" s="11"/>
      <c r="F4" s="11"/>
      <c r="G4" s="11"/>
      <c r="H4" s="11"/>
      <c r="I4" s="11"/>
    </row>
    <row r="5" spans="1:13" ht="26.25" x14ac:dyDescent="0.2">
      <c r="A5" s="192" t="s">
        <v>116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4"/>
    </row>
    <row r="6" spans="1:13" ht="18" x14ac:dyDescent="0.2">
      <c r="A6" s="51"/>
      <c r="B6" s="191" t="str">
        <f>SEKTOR_USD!B6</f>
        <v>1 - 30 KASıM</v>
      </c>
      <c r="C6" s="191"/>
      <c r="D6" s="191"/>
      <c r="E6" s="191"/>
      <c r="F6" s="191" t="str">
        <f>SEKTOR_USD!F6</f>
        <v>1 OCAK  -  30 KASıM</v>
      </c>
      <c r="G6" s="191"/>
      <c r="H6" s="191"/>
      <c r="I6" s="191"/>
      <c r="J6" s="191" t="s">
        <v>106</v>
      </c>
      <c r="K6" s="191"/>
      <c r="L6" s="191"/>
      <c r="M6" s="191"/>
    </row>
    <row r="7" spans="1:13" ht="30" x14ac:dyDescent="0.25">
      <c r="A7" s="52" t="s">
        <v>1</v>
      </c>
      <c r="B7" s="3">
        <f>SEKTOR_USD!B7</f>
        <v>2015</v>
      </c>
      <c r="C7" s="4">
        <f>SEKTOR_USD!C7</f>
        <v>2016</v>
      </c>
      <c r="D7" s="5" t="s">
        <v>120</v>
      </c>
      <c r="E7" s="5" t="s">
        <v>121</v>
      </c>
      <c r="F7" s="3">
        <f>SEKTOR_USD!F7</f>
        <v>2015</v>
      </c>
      <c r="G7" s="4">
        <f>SEKTOR_USD!G7</f>
        <v>2016</v>
      </c>
      <c r="H7" s="5" t="s">
        <v>120</v>
      </c>
      <c r="I7" s="5" t="s">
        <v>121</v>
      </c>
      <c r="J7" s="3" t="str">
        <f>SEKTOR_USD!J7</f>
        <v>2014 - 2015</v>
      </c>
      <c r="K7" s="4" t="str">
        <f>SEKTOR_USD!K7</f>
        <v>2015 - 2016</v>
      </c>
      <c r="L7" s="5" t="s">
        <v>120</v>
      </c>
      <c r="M7" s="5" t="s">
        <v>111</v>
      </c>
    </row>
    <row r="8" spans="1:13" ht="16.5" x14ac:dyDescent="0.25">
      <c r="A8" s="53" t="s">
        <v>2</v>
      </c>
      <c r="B8" s="54">
        <f>SEKTOR_USD!B8*$B$53</f>
        <v>5732871.9547729064</v>
      </c>
      <c r="C8" s="54">
        <f>SEKTOR_USD!C8*$C$53</f>
        <v>6695246.304707001</v>
      </c>
      <c r="D8" s="55">
        <f t="shared" ref="D8:D43" si="0">(C8-B8)/B8*100</f>
        <v>16.786950023065998</v>
      </c>
      <c r="E8" s="55">
        <f>C8/C$44*100</f>
        <v>17.143405252857761</v>
      </c>
      <c r="F8" s="54">
        <f>SEKTOR_USD!F8*$B$54</f>
        <v>50736841.648055606</v>
      </c>
      <c r="G8" s="54">
        <f>SEKTOR_USD!G8*$C$54</f>
        <v>54276633.962075345</v>
      </c>
      <c r="H8" s="55">
        <f t="shared" ref="H8:H43" si="1">(G8-F8)/F8*100</f>
        <v>6.9767691465189881</v>
      </c>
      <c r="I8" s="55">
        <f>G8/G$44*100</f>
        <v>15.275974255242888</v>
      </c>
      <c r="J8" s="54">
        <f>SEKTOR_USD!J8*$B$55</f>
        <v>56167056.411486298</v>
      </c>
      <c r="K8" s="54">
        <f>SEKTOR_USD!K8*$C$55</f>
        <v>60061688.069167584</v>
      </c>
      <c r="L8" s="55">
        <f t="shared" ref="L8:L43" si="2">(K8-J8)/J8*100</f>
        <v>6.934014182884658</v>
      </c>
      <c r="M8" s="55">
        <f>K8/K$44*100</f>
        <v>15.446215238306154</v>
      </c>
    </row>
    <row r="9" spans="1:13" s="14" customFormat="1" ht="15.75" x14ac:dyDescent="0.25">
      <c r="A9" s="56" t="s">
        <v>3</v>
      </c>
      <c r="B9" s="57">
        <f>SEKTOR_USD!B9*$B$53</f>
        <v>4309609.8999919537</v>
      </c>
      <c r="C9" s="57">
        <f>SEKTOR_USD!C9*$C$53</f>
        <v>4911678.0653909761</v>
      </c>
      <c r="D9" s="58">
        <f t="shared" si="0"/>
        <v>13.970363428953197</v>
      </c>
      <c r="E9" s="58">
        <f t="shared" ref="E9:E44" si="3">C9/C$44*100</f>
        <v>12.576518280943933</v>
      </c>
      <c r="F9" s="57">
        <f>SEKTOR_USD!F9*$B$54</f>
        <v>36205749.784924306</v>
      </c>
      <c r="G9" s="57">
        <f>SEKTOR_USD!G9*$C$54</f>
        <v>38117695.903816842</v>
      </c>
      <c r="H9" s="58">
        <f t="shared" si="1"/>
        <v>5.2807803463544065</v>
      </c>
      <c r="I9" s="58">
        <f t="shared" ref="I9:I44" si="4">G9/G$44*100</f>
        <v>10.728096029365835</v>
      </c>
      <c r="J9" s="57">
        <f>SEKTOR_USD!J9*$B$55</f>
        <v>40192709.459162146</v>
      </c>
      <c r="K9" s="57">
        <f>SEKTOR_USD!K9*$C$55</f>
        <v>42428147.241189629</v>
      </c>
      <c r="L9" s="58">
        <f t="shared" si="2"/>
        <v>5.5617991723071132</v>
      </c>
      <c r="M9" s="58">
        <f t="shared" ref="M9:M44" si="5">K9/K$44*100</f>
        <v>10.911353235614166</v>
      </c>
    </row>
    <row r="10" spans="1:13" ht="14.25" x14ac:dyDescent="0.2">
      <c r="A10" s="8" t="str">
        <f>SEKTOR_USD!A10</f>
        <v xml:space="preserve"> Hububat, Bakliyat, Yağlı Tohumlar ve Mamulleri </v>
      </c>
      <c r="B10" s="59">
        <f>SEKTOR_USD!B10*$B$53</f>
        <v>1744682.0274295772</v>
      </c>
      <c r="C10" s="59">
        <f>SEKTOR_USD!C10*$C$53</f>
        <v>1970963.3004772251</v>
      </c>
      <c r="D10" s="60">
        <f t="shared" si="0"/>
        <v>12.969771539460739</v>
      </c>
      <c r="E10" s="60">
        <f t="shared" si="3"/>
        <v>5.0467183820909209</v>
      </c>
      <c r="F10" s="59">
        <f>SEKTOR_USD!F10*$B$54</f>
        <v>15081747.222961716</v>
      </c>
      <c r="G10" s="59">
        <f>SEKTOR_USD!G10*$C$54</f>
        <v>17112211.716426309</v>
      </c>
      <c r="H10" s="60">
        <f t="shared" si="1"/>
        <v>13.463058778582655</v>
      </c>
      <c r="I10" s="60">
        <f t="shared" si="4"/>
        <v>4.8161738587740306</v>
      </c>
      <c r="J10" s="59">
        <f>SEKTOR_USD!J10*$B$55</f>
        <v>16605364.879874147</v>
      </c>
      <c r="K10" s="59">
        <f>SEKTOR_USD!K10*$C$55</f>
        <v>18690851.299877521</v>
      </c>
      <c r="L10" s="60">
        <f t="shared" si="2"/>
        <v>12.559112281422985</v>
      </c>
      <c r="M10" s="60">
        <f t="shared" si="5"/>
        <v>4.8067731934641875</v>
      </c>
    </row>
    <row r="11" spans="1:13" ht="14.25" x14ac:dyDescent="0.2">
      <c r="A11" s="8" t="str">
        <f>SEKTOR_USD!A11</f>
        <v xml:space="preserve"> Yaş Meyve ve Sebze  </v>
      </c>
      <c r="B11" s="59">
        <f>SEKTOR_USD!B11*$B$53</f>
        <v>766259.71016766608</v>
      </c>
      <c r="C11" s="59">
        <f>SEKTOR_USD!C11*$C$53</f>
        <v>994929.83510214998</v>
      </c>
      <c r="D11" s="60">
        <f t="shared" si="0"/>
        <v>29.842378752296444</v>
      </c>
      <c r="E11" s="60">
        <f t="shared" si="3"/>
        <v>2.5475515888524933</v>
      </c>
      <c r="F11" s="59">
        <f>SEKTOR_USD!F11*$B$54</f>
        <v>4797340.2155738873</v>
      </c>
      <c r="G11" s="59">
        <f>SEKTOR_USD!G11*$C$54</f>
        <v>5063066.8187049543</v>
      </c>
      <c r="H11" s="60">
        <f t="shared" si="1"/>
        <v>5.5390402012436626</v>
      </c>
      <c r="I11" s="60">
        <f t="shared" si="4"/>
        <v>1.4249829572915922</v>
      </c>
      <c r="J11" s="59">
        <f>SEKTOR_USD!J11*$B$55</f>
        <v>5629321.6323444238</v>
      </c>
      <c r="K11" s="59">
        <f>SEKTOR_USD!K11*$C$55</f>
        <v>5971810.4116493938</v>
      </c>
      <c r="L11" s="60">
        <f t="shared" si="2"/>
        <v>6.0840151207053159</v>
      </c>
      <c r="M11" s="60">
        <f t="shared" si="5"/>
        <v>1.5357854889870501</v>
      </c>
    </row>
    <row r="12" spans="1:13" ht="14.25" x14ac:dyDescent="0.2">
      <c r="A12" s="8" t="str">
        <f>SEKTOR_USD!A12</f>
        <v xml:space="preserve"> Meyve Sebze Mamulleri </v>
      </c>
      <c r="B12" s="59">
        <f>SEKTOR_USD!B12*$B$53</f>
        <v>369181.30025709904</v>
      </c>
      <c r="C12" s="59">
        <f>SEKTOR_USD!C12*$C$53</f>
        <v>419770.01599132502</v>
      </c>
      <c r="D12" s="60">
        <f t="shared" si="0"/>
        <v>13.70294641115242</v>
      </c>
      <c r="E12" s="60">
        <f t="shared" si="3"/>
        <v>1.0748353637234551</v>
      </c>
      <c r="F12" s="59">
        <f>SEKTOR_USD!F12*$B$54</f>
        <v>3281722.5832689931</v>
      </c>
      <c r="G12" s="59">
        <f>SEKTOR_USD!G12*$C$54</f>
        <v>3607020.5524598341</v>
      </c>
      <c r="H12" s="60">
        <f t="shared" si="1"/>
        <v>9.9124152312352045</v>
      </c>
      <c r="I12" s="60">
        <f t="shared" si="4"/>
        <v>1.0151836817295801</v>
      </c>
      <c r="J12" s="59">
        <f>SEKTOR_USD!J12*$B$55</f>
        <v>3549920.3348621875</v>
      </c>
      <c r="K12" s="59">
        <f>SEKTOR_USD!K12*$C$55</f>
        <v>3904675.5585206877</v>
      </c>
      <c r="L12" s="60">
        <f t="shared" si="2"/>
        <v>9.9933291509278988</v>
      </c>
      <c r="M12" s="60">
        <f t="shared" si="5"/>
        <v>1.0041752246991038</v>
      </c>
    </row>
    <row r="13" spans="1:13" ht="14.25" x14ac:dyDescent="0.2">
      <c r="A13" s="8" t="str">
        <f>SEKTOR_USD!A13</f>
        <v xml:space="preserve"> Kuru Meyve ve Mamulleri  </v>
      </c>
      <c r="B13" s="59">
        <f>SEKTOR_USD!B13*$B$53</f>
        <v>430902.10706999106</v>
      </c>
      <c r="C13" s="59">
        <f>SEKTOR_USD!C13*$C$53</f>
        <v>476387.85181587504</v>
      </c>
      <c r="D13" s="60">
        <f t="shared" si="0"/>
        <v>10.555934630993987</v>
      </c>
      <c r="E13" s="60">
        <f t="shared" si="3"/>
        <v>1.2198072527184345</v>
      </c>
      <c r="F13" s="59">
        <f>SEKTOR_USD!F13*$B$54</f>
        <v>3266276.9432014287</v>
      </c>
      <c r="G13" s="59">
        <f>SEKTOR_USD!G13*$C$54</f>
        <v>3524483.300915034</v>
      </c>
      <c r="H13" s="60">
        <f t="shared" si="1"/>
        <v>7.9052193737290795</v>
      </c>
      <c r="I13" s="60">
        <f t="shared" si="4"/>
        <v>0.99195385265473612</v>
      </c>
      <c r="J13" s="59">
        <f>SEKTOR_USD!J13*$B$55</f>
        <v>3580189.0517303394</v>
      </c>
      <c r="K13" s="59">
        <f>SEKTOR_USD!K13*$C$55</f>
        <v>3907670.5100061088</v>
      </c>
      <c r="L13" s="60">
        <f t="shared" si="2"/>
        <v>9.1470437327183731</v>
      </c>
      <c r="M13" s="60">
        <f t="shared" si="5"/>
        <v>1.0049454438980518</v>
      </c>
    </row>
    <row r="14" spans="1:13" ht="14.25" x14ac:dyDescent="0.2">
      <c r="A14" s="8" t="str">
        <f>SEKTOR_USD!A14</f>
        <v xml:space="preserve"> Fındık ve Mamulleri </v>
      </c>
      <c r="B14" s="59">
        <f>SEKTOR_USD!B14*$B$53</f>
        <v>732732.27408679796</v>
      </c>
      <c r="C14" s="59">
        <f>SEKTOR_USD!C14*$C$53</f>
        <v>759278.25577827508</v>
      </c>
      <c r="D14" s="60">
        <f t="shared" si="0"/>
        <v>3.6228759985441199</v>
      </c>
      <c r="E14" s="60">
        <f t="shared" si="3"/>
        <v>1.9441577271531902</v>
      </c>
      <c r="F14" s="59">
        <f>SEKTOR_USD!F14*$B$54</f>
        <v>6897435.9094646489</v>
      </c>
      <c r="G14" s="59">
        <f>SEKTOR_USD!G14*$C$54</f>
        <v>5312986.2784978738</v>
      </c>
      <c r="H14" s="60">
        <f t="shared" si="1"/>
        <v>-22.971574535293559</v>
      </c>
      <c r="I14" s="60">
        <f t="shared" si="4"/>
        <v>1.4953219402938989</v>
      </c>
      <c r="J14" s="59">
        <f>SEKTOR_USD!J14*$B$55</f>
        <v>7651860.3154114792</v>
      </c>
      <c r="K14" s="59">
        <f>SEKTOR_USD!K14*$C$55</f>
        <v>6109934.4928500475</v>
      </c>
      <c r="L14" s="60">
        <f t="shared" si="2"/>
        <v>-20.150992817470357</v>
      </c>
      <c r="M14" s="60">
        <f t="shared" si="5"/>
        <v>1.5713072060150768</v>
      </c>
    </row>
    <row r="15" spans="1:13" ht="14.25" x14ac:dyDescent="0.2">
      <c r="A15" s="8" t="str">
        <f>SEKTOR_USD!A15</f>
        <v xml:space="preserve"> Zeytin ve Zeytinyağı </v>
      </c>
      <c r="B15" s="59">
        <f>SEKTOR_USD!B15*$B$53</f>
        <v>47213.422323645005</v>
      </c>
      <c r="C15" s="59">
        <f>SEKTOR_USD!C15*$C$53</f>
        <v>65032.097540450006</v>
      </c>
      <c r="D15" s="60">
        <f t="shared" si="0"/>
        <v>37.740698174047026</v>
      </c>
      <c r="E15" s="60">
        <f t="shared" si="3"/>
        <v>0.16651689151383628</v>
      </c>
      <c r="F15" s="59">
        <f>SEKTOR_USD!F15*$B$54</f>
        <v>464492.00785626302</v>
      </c>
      <c r="G15" s="59">
        <f>SEKTOR_USD!G15*$C$54</f>
        <v>491773.71892833005</v>
      </c>
      <c r="H15" s="60">
        <f t="shared" si="1"/>
        <v>5.8734511273893331</v>
      </c>
      <c r="I15" s="60">
        <f t="shared" si="4"/>
        <v>0.1384080426763992</v>
      </c>
      <c r="J15" s="59">
        <f>SEKTOR_USD!J15*$B$55</f>
        <v>522436.86178521597</v>
      </c>
      <c r="K15" s="59">
        <f>SEKTOR_USD!K15*$C$55</f>
        <v>542778.48995777091</v>
      </c>
      <c r="L15" s="60">
        <f t="shared" si="2"/>
        <v>3.8936050766107297</v>
      </c>
      <c r="M15" s="60">
        <f t="shared" si="5"/>
        <v>0.13958770810696464</v>
      </c>
    </row>
    <row r="16" spans="1:13" ht="14.25" x14ac:dyDescent="0.2">
      <c r="A16" s="8" t="str">
        <f>SEKTOR_USD!A16</f>
        <v xml:space="preserve"> Tütün </v>
      </c>
      <c r="B16" s="59">
        <f>SEKTOR_USD!B16*$B$53</f>
        <v>203939.56929588303</v>
      </c>
      <c r="C16" s="59">
        <f>SEKTOR_USD!C16*$C$53</f>
        <v>207345.06191315001</v>
      </c>
      <c r="D16" s="60">
        <f t="shared" si="0"/>
        <v>1.669853785130911</v>
      </c>
      <c r="E16" s="60">
        <f t="shared" si="3"/>
        <v>0.53091406376745254</v>
      </c>
      <c r="F16" s="59">
        <f>SEKTOR_USD!F16*$B$54</f>
        <v>2225356.0077931648</v>
      </c>
      <c r="G16" s="59">
        <f>SEKTOR_USD!G16*$C$54</f>
        <v>2783382.6702189874</v>
      </c>
      <c r="H16" s="60">
        <f t="shared" si="1"/>
        <v>25.075837774792941</v>
      </c>
      <c r="I16" s="60">
        <f t="shared" si="4"/>
        <v>0.78337359760488523</v>
      </c>
      <c r="J16" s="59">
        <f>SEKTOR_USD!J16*$B$55</f>
        <v>2446393.2050819518</v>
      </c>
      <c r="K16" s="59">
        <f>SEKTOR_USD!K16*$C$55</f>
        <v>3058011.7365687117</v>
      </c>
      <c r="L16" s="60">
        <f t="shared" si="2"/>
        <v>25.000826940502858</v>
      </c>
      <c r="M16" s="60">
        <f t="shared" si="5"/>
        <v>0.78643656218770919</v>
      </c>
    </row>
    <row r="17" spans="1:13" ht="14.25" x14ac:dyDescent="0.2">
      <c r="A17" s="8" t="str">
        <f>SEKTOR_USD!A17</f>
        <v xml:space="preserve"> Süs Bitkileri ve Mam.</v>
      </c>
      <c r="B17" s="59">
        <f>SEKTOR_USD!B17*$B$53</f>
        <v>14699.489361294001</v>
      </c>
      <c r="C17" s="59">
        <f>SEKTOR_USD!C17*$C$53</f>
        <v>17971.646772525</v>
      </c>
      <c r="D17" s="60">
        <f t="shared" si="0"/>
        <v>22.260347491029783</v>
      </c>
      <c r="E17" s="60">
        <f t="shared" si="3"/>
        <v>4.6017011124147474E-2</v>
      </c>
      <c r="F17" s="59">
        <f>SEKTOR_USD!F17*$B$54</f>
        <v>191378.89480420499</v>
      </c>
      <c r="G17" s="59">
        <f>SEKTOR_USD!G17*$C$54</f>
        <v>222770.84766552004</v>
      </c>
      <c r="H17" s="60">
        <f t="shared" si="1"/>
        <v>16.403038011809702</v>
      </c>
      <c r="I17" s="60">
        <f t="shared" si="4"/>
        <v>6.2698098340713673E-2</v>
      </c>
      <c r="J17" s="59">
        <f>SEKTOR_USD!J17*$B$55</f>
        <v>207223.17807239998</v>
      </c>
      <c r="K17" s="59">
        <f>SEKTOR_USD!K17*$C$55</f>
        <v>242414.74175939101</v>
      </c>
      <c r="L17" s="60">
        <f t="shared" si="2"/>
        <v>16.982445696637146</v>
      </c>
      <c r="M17" s="60">
        <f t="shared" si="5"/>
        <v>6.234240825602308E-2</v>
      </c>
    </row>
    <row r="18" spans="1:13" s="14" customFormat="1" ht="15.75" x14ac:dyDescent="0.25">
      <c r="A18" s="56" t="s">
        <v>12</v>
      </c>
      <c r="B18" s="57">
        <f>SEKTOR_USD!B18*$B$53</f>
        <v>440616.28549730103</v>
      </c>
      <c r="C18" s="57">
        <f>SEKTOR_USD!C18*$C$53</f>
        <v>571282.17471877509</v>
      </c>
      <c r="D18" s="58">
        <f t="shared" si="0"/>
        <v>29.655256403879438</v>
      </c>
      <c r="E18" s="58">
        <f t="shared" si="3"/>
        <v>1.4627873851410833</v>
      </c>
      <c r="F18" s="57">
        <f>SEKTOR_USD!F18*$B$54</f>
        <v>4468328.8878461132</v>
      </c>
      <c r="G18" s="57">
        <f>SEKTOR_USD!G18*$C$54</f>
        <v>4998685.5145899095</v>
      </c>
      <c r="H18" s="58">
        <f t="shared" si="1"/>
        <v>11.869238815127735</v>
      </c>
      <c r="I18" s="58">
        <f t="shared" si="4"/>
        <v>1.4068630579465522</v>
      </c>
      <c r="J18" s="57">
        <f>SEKTOR_USD!J18*$B$55</f>
        <v>4958101.841263704</v>
      </c>
      <c r="K18" s="57">
        <f>SEKTOR_USD!K18*$C$55</f>
        <v>5458507.1385700135</v>
      </c>
      <c r="L18" s="58">
        <f t="shared" si="2"/>
        <v>10.092678878471117</v>
      </c>
      <c r="M18" s="58">
        <f t="shared" si="5"/>
        <v>1.4037779964673507</v>
      </c>
    </row>
    <row r="19" spans="1:13" ht="14.25" x14ac:dyDescent="0.2">
      <c r="A19" s="8" t="str">
        <f>SEKTOR_USD!A19</f>
        <v xml:space="preserve"> Su Ürünleri ve Hayvansal Mamuller</v>
      </c>
      <c r="B19" s="59">
        <f>SEKTOR_USD!B19*$B$53</f>
        <v>440616.28549730103</v>
      </c>
      <c r="C19" s="59">
        <f>SEKTOR_USD!C19*$C$53</f>
        <v>571282.17471877509</v>
      </c>
      <c r="D19" s="60">
        <f t="shared" si="0"/>
        <v>29.655256403879438</v>
      </c>
      <c r="E19" s="60">
        <f t="shared" si="3"/>
        <v>1.4627873851410833</v>
      </c>
      <c r="F19" s="59">
        <f>SEKTOR_USD!F19*$B$54</f>
        <v>4468328.8878461132</v>
      </c>
      <c r="G19" s="59">
        <f>SEKTOR_USD!G19*$C$54</f>
        <v>4998685.5145899095</v>
      </c>
      <c r="H19" s="60">
        <f t="shared" si="1"/>
        <v>11.869238815127735</v>
      </c>
      <c r="I19" s="60">
        <f t="shared" si="4"/>
        <v>1.4068630579465522</v>
      </c>
      <c r="J19" s="59">
        <f>SEKTOR_USD!J19*$B$55</f>
        <v>4958101.841263704</v>
      </c>
      <c r="K19" s="59">
        <f>SEKTOR_USD!K19*$C$55</f>
        <v>5458507.1385700135</v>
      </c>
      <c r="L19" s="60">
        <f t="shared" si="2"/>
        <v>10.092678878471117</v>
      </c>
      <c r="M19" s="60">
        <f t="shared" si="5"/>
        <v>1.4037779964673507</v>
      </c>
    </row>
    <row r="20" spans="1:13" s="14" customFormat="1" ht="15.75" x14ac:dyDescent="0.25">
      <c r="A20" s="56" t="s">
        <v>114</v>
      </c>
      <c r="B20" s="57">
        <f>SEKTOR_USD!B20*$B$53</f>
        <v>982645.76928365103</v>
      </c>
      <c r="C20" s="57">
        <f>SEKTOR_USD!C20*$C$53</f>
        <v>1212286.0645972502</v>
      </c>
      <c r="D20" s="58">
        <f t="shared" si="0"/>
        <v>23.369590801882453</v>
      </c>
      <c r="E20" s="58">
        <f t="shared" si="3"/>
        <v>3.104099586772747</v>
      </c>
      <c r="F20" s="57">
        <f>SEKTOR_USD!F20*$B$54</f>
        <v>10062762.975285193</v>
      </c>
      <c r="G20" s="57">
        <f>SEKTOR_USD!G20*$C$54</f>
        <v>11160252.543668598</v>
      </c>
      <c r="H20" s="58">
        <f t="shared" si="1"/>
        <v>10.90644359882978</v>
      </c>
      <c r="I20" s="58">
        <f t="shared" si="4"/>
        <v>3.1410151679305018</v>
      </c>
      <c r="J20" s="57">
        <f>SEKTOR_USD!J20*$B$55</f>
        <v>11016245.111060448</v>
      </c>
      <c r="K20" s="57">
        <f>SEKTOR_USD!K20*$C$55</f>
        <v>12175033.689407934</v>
      </c>
      <c r="L20" s="58">
        <f t="shared" si="2"/>
        <v>10.518907002024195</v>
      </c>
      <c r="M20" s="58">
        <f t="shared" si="5"/>
        <v>3.1310840062246355</v>
      </c>
    </row>
    <row r="21" spans="1:13" ht="14.25" x14ac:dyDescent="0.2">
      <c r="A21" s="8" t="str">
        <f>SEKTOR_USD!A21</f>
        <v xml:space="preserve"> Mobilya,Kağıt ve Orman Ürünleri</v>
      </c>
      <c r="B21" s="59">
        <f>SEKTOR_USD!B21*$B$53</f>
        <v>982645.76928365103</v>
      </c>
      <c r="C21" s="59">
        <f>SEKTOR_USD!C21*$C$53</f>
        <v>1212286.0645972502</v>
      </c>
      <c r="D21" s="60">
        <f t="shared" si="0"/>
        <v>23.369590801882453</v>
      </c>
      <c r="E21" s="60">
        <f t="shared" si="3"/>
        <v>3.104099586772747</v>
      </c>
      <c r="F21" s="59">
        <f>SEKTOR_USD!F21*$B$54</f>
        <v>10062762.975285193</v>
      </c>
      <c r="G21" s="59">
        <f>SEKTOR_USD!G21*$C$54</f>
        <v>11160252.543668598</v>
      </c>
      <c r="H21" s="60">
        <f t="shared" si="1"/>
        <v>10.90644359882978</v>
      </c>
      <c r="I21" s="60">
        <f t="shared" si="4"/>
        <v>3.1410151679305018</v>
      </c>
      <c r="J21" s="59">
        <f>SEKTOR_USD!J21*$B$55</f>
        <v>11016245.111060448</v>
      </c>
      <c r="K21" s="59">
        <f>SEKTOR_USD!K21*$C$55</f>
        <v>12175033.689407934</v>
      </c>
      <c r="L21" s="60">
        <f t="shared" si="2"/>
        <v>10.518907002024195</v>
      </c>
      <c r="M21" s="60">
        <f t="shared" si="5"/>
        <v>3.1310840062246355</v>
      </c>
    </row>
    <row r="22" spans="1:13" ht="16.5" x14ac:dyDescent="0.25">
      <c r="A22" s="53" t="s">
        <v>14</v>
      </c>
      <c r="B22" s="54">
        <f>SEKTOR_USD!B22*$B$53</f>
        <v>26117707.938335776</v>
      </c>
      <c r="C22" s="54">
        <f>SEKTOR_USD!C22*$C$53</f>
        <v>31106841.264750097</v>
      </c>
      <c r="D22" s="61">
        <f t="shared" si="0"/>
        <v>19.102492983663517</v>
      </c>
      <c r="E22" s="61">
        <f t="shared" si="3"/>
        <v>79.650122141588156</v>
      </c>
      <c r="F22" s="54">
        <f>SEKTOR_USD!F22*$B$54</f>
        <v>269132588.74029475</v>
      </c>
      <c r="G22" s="54">
        <f>SEKTOR_USD!G22*$C$54</f>
        <v>290812245.91972166</v>
      </c>
      <c r="H22" s="61">
        <f t="shared" si="1"/>
        <v>8.055381654410926</v>
      </c>
      <c r="I22" s="61">
        <f t="shared" si="4"/>
        <v>81.848118748172439</v>
      </c>
      <c r="J22" s="54">
        <f>SEKTOR_USD!J22*$B$55</f>
        <v>293180239.58077967</v>
      </c>
      <c r="K22" s="54">
        <f>SEKTOR_USD!K22*$C$55</f>
        <v>317664443.37970209</v>
      </c>
      <c r="L22" s="61">
        <f t="shared" si="2"/>
        <v>8.3512462620033805</v>
      </c>
      <c r="M22" s="61">
        <f t="shared" si="5"/>
        <v>81.694563102338734</v>
      </c>
    </row>
    <row r="23" spans="1:13" s="14" customFormat="1" ht="15.75" x14ac:dyDescent="0.25">
      <c r="A23" s="56" t="s">
        <v>15</v>
      </c>
      <c r="B23" s="57">
        <f>SEKTOR_USD!B23*$B$53</f>
        <v>2714488.547537439</v>
      </c>
      <c r="C23" s="57">
        <f>SEKTOR_USD!C23*$C$53</f>
        <v>3188652.1638426255</v>
      </c>
      <c r="D23" s="58">
        <f t="shared" si="0"/>
        <v>17.467880523398915</v>
      </c>
      <c r="E23" s="58">
        <f t="shared" si="3"/>
        <v>8.1646520183618794</v>
      </c>
      <c r="F23" s="57">
        <f>SEKTOR_USD!F23*$B$54</f>
        <v>28411411.596597534</v>
      </c>
      <c r="G23" s="57">
        <f>SEKTOR_USD!G23*$C$54</f>
        <v>30539377.615924671</v>
      </c>
      <c r="H23" s="58">
        <f t="shared" si="1"/>
        <v>7.4898285574166144</v>
      </c>
      <c r="I23" s="58">
        <f t="shared" si="4"/>
        <v>8.5952040901795126</v>
      </c>
      <c r="J23" s="57">
        <f>SEKTOR_USD!J23*$B$55</f>
        <v>30857880.685541108</v>
      </c>
      <c r="K23" s="57">
        <f>SEKTOR_USD!K23*$C$55</f>
        <v>33200490.943691105</v>
      </c>
      <c r="L23" s="58">
        <f t="shared" si="2"/>
        <v>7.5916109794528408</v>
      </c>
      <c r="M23" s="58">
        <f t="shared" si="5"/>
        <v>8.5382536791692658</v>
      </c>
    </row>
    <row r="24" spans="1:13" ht="14.25" x14ac:dyDescent="0.2">
      <c r="A24" s="8" t="str">
        <f>SEKTOR_USD!A24</f>
        <v xml:space="preserve"> Tekstil ve Hammaddeleri</v>
      </c>
      <c r="B24" s="59">
        <f>SEKTOR_USD!B24*$B$53</f>
        <v>1890893.8079637091</v>
      </c>
      <c r="C24" s="59">
        <f>SEKTOR_USD!C24*$C$53</f>
        <v>2272216.3850595751</v>
      </c>
      <c r="D24" s="60">
        <f t="shared" si="0"/>
        <v>20.166260817497186</v>
      </c>
      <c r="E24" s="60">
        <f t="shared" si="3"/>
        <v>5.818087123079259</v>
      </c>
      <c r="F24" s="59">
        <f>SEKTOR_USD!F24*$B$54</f>
        <v>19766213.824842319</v>
      </c>
      <c r="G24" s="59">
        <f>SEKTOR_USD!G24*$C$54</f>
        <v>21511557.573628448</v>
      </c>
      <c r="H24" s="60">
        <f t="shared" si="1"/>
        <v>8.8299345754955283</v>
      </c>
      <c r="I24" s="60">
        <f t="shared" si="4"/>
        <v>6.0543548060576606</v>
      </c>
      <c r="J24" s="59">
        <f>SEKTOR_USD!J24*$B$55</f>
        <v>21284053.970025335</v>
      </c>
      <c r="K24" s="59">
        <f>SEKTOR_USD!K24*$C$55</f>
        <v>23336206.164275892</v>
      </c>
      <c r="L24" s="60">
        <f t="shared" si="2"/>
        <v>9.6417355318711166</v>
      </c>
      <c r="M24" s="60">
        <f t="shared" si="5"/>
        <v>6.0014307763675871</v>
      </c>
    </row>
    <row r="25" spans="1:13" ht="14.25" x14ac:dyDescent="0.2">
      <c r="A25" s="8" t="str">
        <f>SEKTOR_USD!A25</f>
        <v xml:space="preserve"> Deri ve Deri Mamulleri </v>
      </c>
      <c r="B25" s="59">
        <f>SEKTOR_USD!B25*$B$53</f>
        <v>320488.69678584003</v>
      </c>
      <c r="C25" s="59">
        <f>SEKTOR_USD!C25*$C$53</f>
        <v>337946.79403987498</v>
      </c>
      <c r="D25" s="60">
        <f t="shared" si="0"/>
        <v>5.4473363426295691</v>
      </c>
      <c r="E25" s="60">
        <f t="shared" si="3"/>
        <v>0.86532422863316483</v>
      </c>
      <c r="F25" s="59">
        <f>SEKTOR_USD!F25*$B$54</f>
        <v>3670068.7844670392</v>
      </c>
      <c r="G25" s="59">
        <f>SEKTOR_USD!G25*$C$54</f>
        <v>3813055.292265201</v>
      </c>
      <c r="H25" s="60">
        <f t="shared" si="1"/>
        <v>3.89601711017866</v>
      </c>
      <c r="I25" s="60">
        <f t="shared" si="4"/>
        <v>1.0731714593642729</v>
      </c>
      <c r="J25" s="59">
        <f>SEKTOR_USD!J25*$B$55</f>
        <v>4094610.1070726034</v>
      </c>
      <c r="K25" s="59">
        <f>SEKTOR_USD!K25*$C$55</f>
        <v>4145108.5157426368</v>
      </c>
      <c r="L25" s="60">
        <f t="shared" si="2"/>
        <v>1.2332897968186918</v>
      </c>
      <c r="M25" s="60">
        <f t="shared" si="5"/>
        <v>1.0660079724459846</v>
      </c>
    </row>
    <row r="26" spans="1:13" ht="14.25" x14ac:dyDescent="0.2">
      <c r="A26" s="8" t="str">
        <f>SEKTOR_USD!A26</f>
        <v xml:space="preserve"> Halı </v>
      </c>
      <c r="B26" s="59">
        <f>SEKTOR_USD!B26*$B$53</f>
        <v>503106.04278789007</v>
      </c>
      <c r="C26" s="59">
        <f>SEKTOR_USD!C26*$C$53</f>
        <v>578488.98474317498</v>
      </c>
      <c r="D26" s="60">
        <f t="shared" si="0"/>
        <v>14.983509547522257</v>
      </c>
      <c r="E26" s="60">
        <f t="shared" si="3"/>
        <v>1.4812406666494551</v>
      </c>
      <c r="F26" s="59">
        <f>SEKTOR_USD!F26*$B$54</f>
        <v>4975128.987288177</v>
      </c>
      <c r="G26" s="59">
        <f>SEKTOR_USD!G26*$C$54</f>
        <v>5214764.7500310177</v>
      </c>
      <c r="H26" s="60">
        <f t="shared" si="1"/>
        <v>4.8166743687475799</v>
      </c>
      <c r="I26" s="60">
        <f t="shared" si="4"/>
        <v>1.4676778247575766</v>
      </c>
      <c r="J26" s="59">
        <f>SEKTOR_USD!J26*$B$55</f>
        <v>5479216.6084431717</v>
      </c>
      <c r="K26" s="59">
        <f>SEKTOR_USD!K26*$C$55</f>
        <v>5719176.2636725772</v>
      </c>
      <c r="L26" s="60">
        <f t="shared" si="2"/>
        <v>4.3794518884258169</v>
      </c>
      <c r="M26" s="60">
        <f t="shared" si="5"/>
        <v>1.4708149303556952</v>
      </c>
    </row>
    <row r="27" spans="1:13" s="14" customFormat="1" ht="15.75" x14ac:dyDescent="0.25">
      <c r="A27" s="56" t="s">
        <v>19</v>
      </c>
      <c r="B27" s="57">
        <f>SEKTOR_USD!B27*$B$53</f>
        <v>3721009.7223562114</v>
      </c>
      <c r="C27" s="57">
        <f>SEKTOR_USD!C27*$C$53</f>
        <v>3784215.3521731249</v>
      </c>
      <c r="D27" s="58">
        <f t="shared" si="0"/>
        <v>1.6986150140153504</v>
      </c>
      <c r="E27" s="58">
        <f t="shared" si="3"/>
        <v>9.6896117624202596</v>
      </c>
      <c r="F27" s="57">
        <f>SEKTOR_USD!F27*$B$54</f>
        <v>38172680.668424852</v>
      </c>
      <c r="G27" s="57">
        <f>SEKTOR_USD!G27*$C$54</f>
        <v>37688520.260615312</v>
      </c>
      <c r="H27" s="58">
        <f t="shared" si="1"/>
        <v>-1.2683426977923029</v>
      </c>
      <c r="I27" s="58">
        <f t="shared" si="4"/>
        <v>10.607306002462089</v>
      </c>
      <c r="J27" s="57">
        <f>SEKTOR_USD!J27*$B$55</f>
        <v>41381131.046509124</v>
      </c>
      <c r="K27" s="57">
        <f>SEKTOR_USD!K27*$C$55</f>
        <v>41368444.297845639</v>
      </c>
      <c r="L27" s="58">
        <f t="shared" si="2"/>
        <v>-3.0658293629592062E-2</v>
      </c>
      <c r="M27" s="58">
        <f t="shared" si="5"/>
        <v>10.63882676694902</v>
      </c>
    </row>
    <row r="28" spans="1:13" ht="14.25" x14ac:dyDescent="0.2">
      <c r="A28" s="8" t="str">
        <f>SEKTOR_USD!A28</f>
        <v xml:space="preserve"> Kimyevi Maddeler ve Mamulleri  </v>
      </c>
      <c r="B28" s="59">
        <f>SEKTOR_USD!B28*$B$53</f>
        <v>3721009.7223562114</v>
      </c>
      <c r="C28" s="59">
        <f>SEKTOR_USD!C28*$C$53</f>
        <v>3784215.3521731249</v>
      </c>
      <c r="D28" s="60">
        <f t="shared" si="0"/>
        <v>1.6986150140153504</v>
      </c>
      <c r="E28" s="60">
        <f t="shared" si="3"/>
        <v>9.6896117624202596</v>
      </c>
      <c r="F28" s="59">
        <f>SEKTOR_USD!F28*$B$54</f>
        <v>38172680.668424852</v>
      </c>
      <c r="G28" s="59">
        <f>SEKTOR_USD!G28*$C$54</f>
        <v>37688520.260615312</v>
      </c>
      <c r="H28" s="60">
        <f t="shared" si="1"/>
        <v>-1.2683426977923029</v>
      </c>
      <c r="I28" s="60">
        <f t="shared" si="4"/>
        <v>10.607306002462089</v>
      </c>
      <c r="J28" s="59">
        <f>SEKTOR_USD!J28*$B$55</f>
        <v>41381131.046509124</v>
      </c>
      <c r="K28" s="59">
        <f>SEKTOR_USD!K28*$C$55</f>
        <v>41368444.297845639</v>
      </c>
      <c r="L28" s="60">
        <f t="shared" si="2"/>
        <v>-3.0658293629592062E-2</v>
      </c>
      <c r="M28" s="60">
        <f t="shared" si="5"/>
        <v>10.63882676694902</v>
      </c>
    </row>
    <row r="29" spans="1:13" s="14" customFormat="1" ht="15.75" x14ac:dyDescent="0.25">
      <c r="A29" s="56" t="s">
        <v>21</v>
      </c>
      <c r="B29" s="57">
        <f>SEKTOR_USD!B29*$B$53</f>
        <v>19682209.668442126</v>
      </c>
      <c r="C29" s="57">
        <f>SEKTOR_USD!C29*$C$53</f>
        <v>24133973.748734348</v>
      </c>
      <c r="D29" s="58">
        <f t="shared" si="0"/>
        <v>22.618212869818414</v>
      </c>
      <c r="E29" s="58">
        <f t="shared" si="3"/>
        <v>61.795858360806022</v>
      </c>
      <c r="F29" s="57">
        <f>SEKTOR_USD!F29*$B$54</f>
        <v>202548496.47527236</v>
      </c>
      <c r="G29" s="57">
        <f>SEKTOR_USD!G29*$C$54</f>
        <v>222584348.04318169</v>
      </c>
      <c r="H29" s="58">
        <f t="shared" si="1"/>
        <v>9.8918786940269197</v>
      </c>
      <c r="I29" s="58">
        <f t="shared" si="4"/>
        <v>62.645608655530836</v>
      </c>
      <c r="J29" s="57">
        <f>SEKTOR_USD!J29*$B$55</f>
        <v>220941227.84872943</v>
      </c>
      <c r="K29" s="57">
        <f>SEKTOR_USD!K29*$C$55</f>
        <v>243095508.13816538</v>
      </c>
      <c r="L29" s="58">
        <f t="shared" si="2"/>
        <v>10.0272278311969</v>
      </c>
      <c r="M29" s="58">
        <f t="shared" si="5"/>
        <v>62.517482656220459</v>
      </c>
    </row>
    <row r="30" spans="1:13" ht="14.25" x14ac:dyDescent="0.2">
      <c r="A30" s="8" t="str">
        <f>SEKTOR_USD!A30</f>
        <v xml:space="preserve"> Hazırgiyim ve Konfeksiyon </v>
      </c>
      <c r="B30" s="59">
        <f>SEKTOR_USD!B30*$B$53</f>
        <v>4032205.6757722418</v>
      </c>
      <c r="C30" s="59">
        <f>SEKTOR_USD!C30*$C$53</f>
        <v>4309061.8484273497</v>
      </c>
      <c r="D30" s="60">
        <f t="shared" si="0"/>
        <v>6.8661222893121598</v>
      </c>
      <c r="E30" s="60">
        <f t="shared" si="3"/>
        <v>11.0334990178455</v>
      </c>
      <c r="F30" s="59">
        <f>SEKTOR_USD!F30*$B$54</f>
        <v>42034334.731382065</v>
      </c>
      <c r="G30" s="59">
        <f>SEKTOR_USD!G30*$C$54</f>
        <v>46540421.526779272</v>
      </c>
      <c r="H30" s="60">
        <f t="shared" si="1"/>
        <v>10.720014540953459</v>
      </c>
      <c r="I30" s="60">
        <f t="shared" si="4"/>
        <v>13.098643544623522</v>
      </c>
      <c r="J30" s="59">
        <f>SEKTOR_USD!J30*$B$55</f>
        <v>45087125.691239268</v>
      </c>
      <c r="K30" s="59">
        <f>SEKTOR_USD!K30*$C$55</f>
        <v>50581057.546908282</v>
      </c>
      <c r="L30" s="60">
        <f t="shared" si="2"/>
        <v>12.185145474324441</v>
      </c>
      <c r="M30" s="60">
        <f t="shared" si="5"/>
        <v>13.008057664828854</v>
      </c>
    </row>
    <row r="31" spans="1:13" ht="14.25" x14ac:dyDescent="0.2">
      <c r="A31" s="8" t="str">
        <f>SEKTOR_USD!A31</f>
        <v xml:space="preserve"> Otomotiv Endüstrisi</v>
      </c>
      <c r="B31" s="59">
        <f>SEKTOR_USD!B31*$B$53</f>
        <v>5501577.9543087156</v>
      </c>
      <c r="C31" s="59">
        <f>SEKTOR_USD!C31*$C$53</f>
        <v>7316591.5926856752</v>
      </c>
      <c r="D31" s="60">
        <f t="shared" si="0"/>
        <v>32.990782889034236</v>
      </c>
      <c r="E31" s="60">
        <f t="shared" si="3"/>
        <v>18.734380937543669</v>
      </c>
      <c r="F31" s="59">
        <f>SEKTOR_USD!F31*$B$54</f>
        <v>52127605.71345719</v>
      </c>
      <c r="G31" s="59">
        <f>SEKTOR_USD!G31*$C$54</f>
        <v>64081100.305064417</v>
      </c>
      <c r="H31" s="60">
        <f t="shared" si="1"/>
        <v>22.931217400075852</v>
      </c>
      <c r="I31" s="60">
        <f t="shared" si="4"/>
        <v>18.03540800248939</v>
      </c>
      <c r="J31" s="59">
        <f>SEKTOR_USD!J31*$B$55</f>
        <v>56201708.650138125</v>
      </c>
      <c r="K31" s="59">
        <f>SEKTOR_USD!K31*$C$55</f>
        <v>69473227.071863338</v>
      </c>
      <c r="L31" s="60">
        <f t="shared" si="2"/>
        <v>23.614083522516886</v>
      </c>
      <c r="M31" s="60">
        <f t="shared" si="5"/>
        <v>17.866604372090393</v>
      </c>
    </row>
    <row r="32" spans="1:13" ht="14.25" x14ac:dyDescent="0.2">
      <c r="A32" s="8" t="str">
        <f>SEKTOR_USD!A32</f>
        <v xml:space="preserve"> Gemi ve Yat</v>
      </c>
      <c r="B32" s="59">
        <f>SEKTOR_USD!B32*$B$53</f>
        <v>292868.18273465405</v>
      </c>
      <c r="C32" s="59">
        <f>SEKTOR_USD!C32*$C$53</f>
        <v>889443.03800395003</v>
      </c>
      <c r="D32" s="60">
        <f t="shared" si="0"/>
        <v>203.7008082266853</v>
      </c>
      <c r="E32" s="60">
        <f t="shared" si="3"/>
        <v>2.2774490669767786</v>
      </c>
      <c r="F32" s="59">
        <f>SEKTOR_USD!F32*$B$54</f>
        <v>2615237.4797318969</v>
      </c>
      <c r="G32" s="59">
        <f>SEKTOR_USD!G32*$C$54</f>
        <v>2428003.7408806384</v>
      </c>
      <c r="H32" s="60">
        <f t="shared" si="1"/>
        <v>-7.1593398420725043</v>
      </c>
      <c r="I32" s="60">
        <f t="shared" si="4"/>
        <v>0.68335340513639808</v>
      </c>
      <c r="J32" s="59">
        <f>SEKTOR_USD!J32*$B$55</f>
        <v>2991802.2992942282</v>
      </c>
      <c r="K32" s="59">
        <f>SEKTOR_USD!K32*$C$55</f>
        <v>2605887.413751069</v>
      </c>
      <c r="L32" s="60">
        <f t="shared" si="2"/>
        <v>-12.899077109279489</v>
      </c>
      <c r="M32" s="60">
        <f t="shared" si="5"/>
        <v>0.67016261403173427</v>
      </c>
    </row>
    <row r="33" spans="1:13" ht="14.25" x14ac:dyDescent="0.2">
      <c r="A33" s="8" t="str">
        <f>SEKTOR_USD!A33</f>
        <v xml:space="preserve"> Elektrik Elektronik ve Hizmet</v>
      </c>
      <c r="B33" s="59">
        <f>SEKTOR_USD!B33*$B$53</f>
        <v>2662438.331841615</v>
      </c>
      <c r="C33" s="59">
        <f>SEKTOR_USD!C33*$C$53</f>
        <v>2948759.8653945499</v>
      </c>
      <c r="D33" s="60">
        <f t="shared" si="0"/>
        <v>10.754109499125397</v>
      </c>
      <c r="E33" s="60">
        <f t="shared" si="3"/>
        <v>7.5503996515081644</v>
      </c>
      <c r="F33" s="59">
        <f>SEKTOR_USD!F33*$B$54</f>
        <v>25753765.912467424</v>
      </c>
      <c r="G33" s="59">
        <f>SEKTOR_USD!G33*$C$54</f>
        <v>26904194.03421659</v>
      </c>
      <c r="H33" s="60">
        <f t="shared" si="1"/>
        <v>4.4670287276015159</v>
      </c>
      <c r="I33" s="60">
        <f t="shared" si="4"/>
        <v>7.5720940195355704</v>
      </c>
      <c r="J33" s="59">
        <f>SEKTOR_USD!J33*$B$55</f>
        <v>28433531.908795692</v>
      </c>
      <c r="K33" s="59">
        <f>SEKTOR_USD!K33*$C$55</f>
        <v>29631880.453255918</v>
      </c>
      <c r="L33" s="60">
        <f t="shared" si="2"/>
        <v>4.2145609919446061</v>
      </c>
      <c r="M33" s="60">
        <f t="shared" si="5"/>
        <v>7.6205051524635126</v>
      </c>
    </row>
    <row r="34" spans="1:13" ht="14.25" x14ac:dyDescent="0.2">
      <c r="A34" s="8" t="str">
        <f>SEKTOR_USD!A34</f>
        <v xml:space="preserve"> Makine ve Aksamları</v>
      </c>
      <c r="B34" s="59">
        <f>SEKTOR_USD!B34*$B$53</f>
        <v>1397245.8703304671</v>
      </c>
      <c r="C34" s="59">
        <f>SEKTOR_USD!C34*$C$53</f>
        <v>1489632.5613009499</v>
      </c>
      <c r="D34" s="60">
        <f t="shared" si="0"/>
        <v>6.6120568278102771</v>
      </c>
      <c r="E34" s="60">
        <f t="shared" si="3"/>
        <v>3.8142546986331127</v>
      </c>
      <c r="F34" s="59">
        <f>SEKTOR_USD!F34*$B$54</f>
        <v>13558358.527306264</v>
      </c>
      <c r="G34" s="59">
        <f>SEKTOR_USD!G34*$C$54</f>
        <v>14321640.986011917</v>
      </c>
      <c r="H34" s="60">
        <f t="shared" si="1"/>
        <v>5.6296081650917911</v>
      </c>
      <c r="I34" s="60">
        <f t="shared" si="4"/>
        <v>4.030777206044414</v>
      </c>
      <c r="J34" s="59">
        <f>SEKTOR_USD!J34*$B$55</f>
        <v>14834731.358216701</v>
      </c>
      <c r="K34" s="59">
        <f>SEKTOR_USD!K34*$C$55</f>
        <v>15787130.732336456</v>
      </c>
      <c r="L34" s="60">
        <f t="shared" si="2"/>
        <v>6.4200648540375314</v>
      </c>
      <c r="M34" s="60">
        <f t="shared" si="5"/>
        <v>4.0600160789041633</v>
      </c>
    </row>
    <row r="35" spans="1:13" ht="14.25" x14ac:dyDescent="0.2">
      <c r="A35" s="8" t="str">
        <f>SEKTOR_USD!A35</f>
        <v xml:space="preserve"> Demir ve Demir Dışı Metaller </v>
      </c>
      <c r="B35" s="59">
        <f>SEKTOR_USD!B35*$B$53</f>
        <v>1447792.111030899</v>
      </c>
      <c r="C35" s="59">
        <f>SEKTOR_USD!C35*$C$53</f>
        <v>1694423.7021484501</v>
      </c>
      <c r="D35" s="60">
        <f t="shared" si="0"/>
        <v>17.035014159728863</v>
      </c>
      <c r="E35" s="60">
        <f t="shared" si="3"/>
        <v>4.3386293608879631</v>
      </c>
      <c r="F35" s="59">
        <f>SEKTOR_USD!F35*$B$54</f>
        <v>15456426.935154686</v>
      </c>
      <c r="G35" s="59">
        <f>SEKTOR_USD!G35*$C$54</f>
        <v>16246083.71084456</v>
      </c>
      <c r="H35" s="60">
        <f t="shared" si="1"/>
        <v>5.1089218679243942</v>
      </c>
      <c r="I35" s="60">
        <f t="shared" si="4"/>
        <v>4.5724050737705886</v>
      </c>
      <c r="J35" s="59">
        <f>SEKTOR_USD!J35*$B$55</f>
        <v>16803028.742841095</v>
      </c>
      <c r="K35" s="59">
        <f>SEKTOR_USD!K35*$C$55</f>
        <v>17720786.68172732</v>
      </c>
      <c r="L35" s="60">
        <f t="shared" si="2"/>
        <v>5.4618601975387007</v>
      </c>
      <c r="M35" s="60">
        <f t="shared" si="5"/>
        <v>4.557299238124175</v>
      </c>
    </row>
    <row r="36" spans="1:13" ht="14.25" x14ac:dyDescent="0.2">
      <c r="A36" s="8" t="str">
        <f>SEKTOR_USD!A36</f>
        <v xml:space="preserve"> Çelik</v>
      </c>
      <c r="B36" s="59">
        <f>SEKTOR_USD!B36*$B$53</f>
        <v>1899448.6869565591</v>
      </c>
      <c r="C36" s="59">
        <f>SEKTOR_USD!C36*$C$53</f>
        <v>2423313.43624125</v>
      </c>
      <c r="D36" s="60">
        <f t="shared" si="0"/>
        <v>27.579831604930945</v>
      </c>
      <c r="E36" s="60">
        <f t="shared" si="3"/>
        <v>6.204976247546294</v>
      </c>
      <c r="F36" s="59">
        <f>SEKTOR_USD!F36*$B$54</f>
        <v>24626469.773345549</v>
      </c>
      <c r="G36" s="59">
        <f>SEKTOR_USD!G36*$C$54</f>
        <v>24285181.702037975</v>
      </c>
      <c r="H36" s="60">
        <f t="shared" si="1"/>
        <v>-1.3858586896485119</v>
      </c>
      <c r="I36" s="60">
        <f t="shared" si="4"/>
        <v>6.8349818952192596</v>
      </c>
      <c r="J36" s="59">
        <f>SEKTOR_USD!J36*$B$55</f>
        <v>27431505.522688597</v>
      </c>
      <c r="K36" s="59">
        <f>SEKTOR_USD!K36*$C$55</f>
        <v>26498891.472623494</v>
      </c>
      <c r="L36" s="60">
        <f t="shared" si="2"/>
        <v>-3.3997917077272297</v>
      </c>
      <c r="M36" s="60">
        <f t="shared" si="5"/>
        <v>6.8147865040239246</v>
      </c>
    </row>
    <row r="37" spans="1:13" ht="14.25" x14ac:dyDescent="0.2">
      <c r="A37" s="8" t="str">
        <f>SEKTOR_USD!A37</f>
        <v xml:space="preserve"> Çimento Cam Seramik ve Toprak Ürünleri</v>
      </c>
      <c r="B37" s="59">
        <f>SEKTOR_USD!B37*$B$53</f>
        <v>615929.30584606808</v>
      </c>
      <c r="C37" s="59">
        <f>SEKTOR_USD!C37*$C$53</f>
        <v>694802.59512447496</v>
      </c>
      <c r="D37" s="60">
        <f t="shared" si="0"/>
        <v>12.805575011577504</v>
      </c>
      <c r="E37" s="60">
        <f t="shared" si="3"/>
        <v>1.7790656111608718</v>
      </c>
      <c r="F37" s="59">
        <f>SEKTOR_USD!F37*$B$54</f>
        <v>6841377.0122763021</v>
      </c>
      <c r="G37" s="59">
        <f>SEKTOR_USD!G37*$C$54</f>
        <v>7298990.3870989298</v>
      </c>
      <c r="H37" s="60">
        <f t="shared" si="1"/>
        <v>6.6889074231909342</v>
      </c>
      <c r="I37" s="60">
        <f t="shared" si="4"/>
        <v>2.0542760503625979</v>
      </c>
      <c r="J37" s="59">
        <f>SEKTOR_USD!J37*$B$55</f>
        <v>7420511.5208940236</v>
      </c>
      <c r="K37" s="59">
        <f>SEKTOR_USD!K37*$C$55</f>
        <v>7943674.8837169344</v>
      </c>
      <c r="L37" s="60">
        <f t="shared" si="2"/>
        <v>7.0502331456508545</v>
      </c>
      <c r="M37" s="60">
        <f t="shared" si="5"/>
        <v>2.0428948299907304</v>
      </c>
    </row>
    <row r="38" spans="1:13" ht="14.25" x14ac:dyDescent="0.2">
      <c r="A38" s="8" t="str">
        <f>SEKTOR_USD!A38</f>
        <v xml:space="preserve"> Mücevher</v>
      </c>
      <c r="B38" s="59">
        <f>SEKTOR_USD!B38*$B$53</f>
        <v>588540.32326248009</v>
      </c>
      <c r="C38" s="59">
        <f>SEKTOR_USD!C38*$C$53</f>
        <v>835710.59220122511</v>
      </c>
      <c r="D38" s="60">
        <f t="shared" si="0"/>
        <v>41.997168107122341</v>
      </c>
      <c r="E38" s="60">
        <f t="shared" si="3"/>
        <v>2.1398653169994666</v>
      </c>
      <c r="F38" s="59">
        <f>SEKTOR_USD!F38*$B$54</f>
        <v>6567631.7845930886</v>
      </c>
      <c r="G38" s="59">
        <f>SEKTOR_USD!G38*$C$54</f>
        <v>6261206.7263096161</v>
      </c>
      <c r="H38" s="60">
        <f t="shared" si="1"/>
        <v>-4.6656857195056292</v>
      </c>
      <c r="I38" s="60">
        <f t="shared" si="4"/>
        <v>1.762195364301514</v>
      </c>
      <c r="J38" s="59">
        <f>SEKTOR_USD!J38*$B$55</f>
        <v>7511758.0824819114</v>
      </c>
      <c r="K38" s="59">
        <f>SEKTOR_USD!K38*$C$55</f>
        <v>6880541.9840053916</v>
      </c>
      <c r="L38" s="60">
        <f t="shared" si="2"/>
        <v>-8.4030408267349816</v>
      </c>
      <c r="M38" s="60">
        <f t="shared" si="5"/>
        <v>1.7694862708280568</v>
      </c>
    </row>
    <row r="39" spans="1:13" ht="14.25" x14ac:dyDescent="0.2">
      <c r="A39" s="8" t="str">
        <f>SEKTOR_USD!A39</f>
        <v xml:space="preserve"> Savunma ve Havacılık Sanayii</v>
      </c>
      <c r="B39" s="59">
        <f>SEKTOR_USD!B39*$B$53</f>
        <v>310977.76933004701</v>
      </c>
      <c r="C39" s="59">
        <f>SEKTOR_USD!C39*$C$53</f>
        <v>450643.74721317505</v>
      </c>
      <c r="D39" s="60">
        <f t="shared" si="0"/>
        <v>44.91188491833887</v>
      </c>
      <c r="E39" s="60">
        <f t="shared" si="3"/>
        <v>1.1538885996935611</v>
      </c>
      <c r="F39" s="59">
        <f>SEKTOR_USD!F39*$B$54</f>
        <v>3704016.2022512914</v>
      </c>
      <c r="G39" s="59">
        <f>SEKTOR_USD!G39*$C$54</f>
        <v>4367019.9179192046</v>
      </c>
      <c r="H39" s="60">
        <f t="shared" si="1"/>
        <v>17.899590052142354</v>
      </c>
      <c r="I39" s="60">
        <f t="shared" si="4"/>
        <v>1.2290829214810783</v>
      </c>
      <c r="J39" s="59">
        <f>SEKTOR_USD!J39*$B$55</f>
        <v>4118775.3065988477</v>
      </c>
      <c r="K39" s="59">
        <f>SEKTOR_USD!K39*$C$55</f>
        <v>5198026.7854635566</v>
      </c>
      <c r="L39" s="60">
        <f t="shared" si="2"/>
        <v>26.203213298273365</v>
      </c>
      <c r="M39" s="60">
        <f t="shared" si="5"/>
        <v>1.3367896095475744</v>
      </c>
    </row>
    <row r="40" spans="1:13" ht="14.25" x14ac:dyDescent="0.2">
      <c r="A40" s="8" t="str">
        <f>SEKTOR_USD!A40</f>
        <v xml:space="preserve"> İklimlendirme Sanayii</v>
      </c>
      <c r="B40" s="59">
        <f>SEKTOR_USD!B40*$B$53</f>
        <v>903163.19929991406</v>
      </c>
      <c r="C40" s="59">
        <f>SEKTOR_USD!C40*$C$53</f>
        <v>1050910.88333965</v>
      </c>
      <c r="D40" s="60">
        <f t="shared" si="0"/>
        <v>16.358913223464196</v>
      </c>
      <c r="E40" s="60">
        <f t="shared" si="3"/>
        <v>2.6908929616322417</v>
      </c>
      <c r="F40" s="59">
        <f>SEKTOR_USD!F40*$B$54</f>
        <v>9014928.2766003534</v>
      </c>
      <c r="G40" s="59">
        <f>SEKTOR_USD!G40*$C$54</f>
        <v>9586893.9249222949</v>
      </c>
      <c r="H40" s="60">
        <f t="shared" si="1"/>
        <v>6.3446500157584964</v>
      </c>
      <c r="I40" s="60">
        <f t="shared" si="4"/>
        <v>2.6981987292577072</v>
      </c>
      <c r="J40" s="59">
        <f>SEKTOR_USD!J40*$B$55</f>
        <v>9840281.8747128006</v>
      </c>
      <c r="K40" s="59">
        <f>SEKTOR_USD!K40*$C$55</f>
        <v>10483560.489661919</v>
      </c>
      <c r="L40" s="60">
        <f t="shared" si="2"/>
        <v>6.5371970349974662</v>
      </c>
      <c r="M40" s="60">
        <f t="shared" si="5"/>
        <v>2.6960835932656213</v>
      </c>
    </row>
    <row r="41" spans="1:13" ht="14.25" x14ac:dyDescent="0.2">
      <c r="A41" s="8" t="str">
        <f>SEKTOR_USD!A41</f>
        <v xml:space="preserve"> Diğer Sanayi Ürünleri</v>
      </c>
      <c r="B41" s="59">
        <f>SEKTOR_USD!B41*$B$53</f>
        <v>30022.257728466004</v>
      </c>
      <c r="C41" s="59">
        <f>SEKTOR_USD!C41*$C$53</f>
        <v>30679.886653649999</v>
      </c>
      <c r="D41" s="60">
        <f t="shared" si="0"/>
        <v>2.1904712534675754</v>
      </c>
      <c r="E41" s="60">
        <f t="shared" si="3"/>
        <v>7.8556890378401273E-2</v>
      </c>
      <c r="F41" s="59">
        <f>SEKTOR_USD!F41*$B$54</f>
        <v>248344.12670622001</v>
      </c>
      <c r="G41" s="59">
        <f>SEKTOR_USD!G41*$C$54</f>
        <v>263611.08109628101</v>
      </c>
      <c r="H41" s="60">
        <f t="shared" si="1"/>
        <v>6.1474996781869233</v>
      </c>
      <c r="I41" s="60">
        <f t="shared" si="4"/>
        <v>7.4192443308795764E-2</v>
      </c>
      <c r="J41" s="59">
        <f>SEKTOR_USD!J41*$B$55</f>
        <v>266466.89082812401</v>
      </c>
      <c r="K41" s="59">
        <f>SEKTOR_USD!K41*$C$55</f>
        <v>290842.62285171601</v>
      </c>
      <c r="L41" s="60">
        <f t="shared" si="2"/>
        <v>9.1477526336713932</v>
      </c>
      <c r="M41" s="60">
        <f t="shared" si="5"/>
        <v>7.4796728121720391E-2</v>
      </c>
    </row>
    <row r="42" spans="1:13" ht="16.5" x14ac:dyDescent="0.25">
      <c r="A42" s="53" t="s">
        <v>31</v>
      </c>
      <c r="B42" s="54">
        <f>SEKTOR_USD!B42*$B$53</f>
        <v>837427.02156637202</v>
      </c>
      <c r="C42" s="54">
        <f>SEKTOR_USD!C42*$C$53</f>
        <v>1252267.1865265251</v>
      </c>
      <c r="D42" s="61">
        <f t="shared" si="0"/>
        <v>49.537470642422306</v>
      </c>
      <c r="E42" s="61">
        <f t="shared" si="3"/>
        <v>3.2064726055540884</v>
      </c>
      <c r="F42" s="54">
        <f>SEKTOR_USD!F42*$B$54</f>
        <v>9683717.2825511675</v>
      </c>
      <c r="G42" s="54">
        <f>SEKTOR_USD!G42*$C$54</f>
        <v>10218304.165380759</v>
      </c>
      <c r="H42" s="61">
        <f t="shared" si="1"/>
        <v>5.5204718108907365</v>
      </c>
      <c r="I42" s="61">
        <f t="shared" si="4"/>
        <v>2.8759069965846704</v>
      </c>
      <c r="J42" s="54">
        <f>SEKTOR_USD!J42*$B$55</f>
        <v>10520945.914707227</v>
      </c>
      <c r="K42" s="54">
        <f>SEKTOR_USD!K42*$C$55</f>
        <v>11117913.14411504</v>
      </c>
      <c r="L42" s="61">
        <f t="shared" si="2"/>
        <v>5.6740832454362602</v>
      </c>
      <c r="M42" s="61">
        <f t="shared" si="5"/>
        <v>2.8592216593551041</v>
      </c>
    </row>
    <row r="43" spans="1:13" ht="14.25" x14ac:dyDescent="0.2">
      <c r="A43" s="8" t="str">
        <f>SEKTOR_USD!A43</f>
        <v xml:space="preserve"> Madencilik Ürünleri</v>
      </c>
      <c r="B43" s="59">
        <f>SEKTOR_USD!B43*$B$53</f>
        <v>837427.02156637202</v>
      </c>
      <c r="C43" s="59">
        <f>SEKTOR_USD!C43*$C$53</f>
        <v>1252267.1865265251</v>
      </c>
      <c r="D43" s="60">
        <f t="shared" si="0"/>
        <v>49.537470642422306</v>
      </c>
      <c r="E43" s="60">
        <f t="shared" si="3"/>
        <v>3.2064726055540884</v>
      </c>
      <c r="F43" s="59">
        <f>SEKTOR_USD!F43*$B$54</f>
        <v>9683717.2825511675</v>
      </c>
      <c r="G43" s="59">
        <f>SEKTOR_USD!G43*$C$54</f>
        <v>10218304.165380759</v>
      </c>
      <c r="H43" s="60">
        <f t="shared" si="1"/>
        <v>5.5204718108907365</v>
      </c>
      <c r="I43" s="60">
        <f t="shared" si="4"/>
        <v>2.8759069965846704</v>
      </c>
      <c r="J43" s="59">
        <f>SEKTOR_USD!J43*$B$55</f>
        <v>10520945.914707227</v>
      </c>
      <c r="K43" s="59">
        <f>SEKTOR_USD!K43*$C$55</f>
        <v>11117913.14411504</v>
      </c>
      <c r="L43" s="60">
        <f t="shared" si="2"/>
        <v>5.6740832454362602</v>
      </c>
      <c r="M43" s="60">
        <f t="shared" si="5"/>
        <v>2.8592216593551041</v>
      </c>
    </row>
    <row r="44" spans="1:13" ht="18" x14ac:dyDescent="0.25">
      <c r="A44" s="62" t="s">
        <v>33</v>
      </c>
      <c r="B44" s="121">
        <f>SEKTOR_USD!B44*$B$53</f>
        <v>32688006.914675057</v>
      </c>
      <c r="C44" s="121">
        <f>SEKTOR_USD!C44*$C$53</f>
        <v>39054354.755983621</v>
      </c>
      <c r="D44" s="122">
        <f>(C44-B44)/B44*100</f>
        <v>19.47609671622541</v>
      </c>
      <c r="E44" s="123">
        <f t="shared" si="3"/>
        <v>100</v>
      </c>
      <c r="F44" s="121">
        <f>SEKTOR_USD!F44*$B$54</f>
        <v>329553147.67090154</v>
      </c>
      <c r="G44" s="121">
        <f>SEKTOR_USD!G44*$C$54</f>
        <v>355307184.04717779</v>
      </c>
      <c r="H44" s="122">
        <f>(G44-F44)/F44*100</f>
        <v>7.8148355002194538</v>
      </c>
      <c r="I44" s="122">
        <f t="shared" si="4"/>
        <v>100</v>
      </c>
      <c r="J44" s="121">
        <f>SEKTOR_USD!J44*$B$55</f>
        <v>359868241.90697324</v>
      </c>
      <c r="K44" s="121">
        <f>SEKTOR_USD!K44*$C$55</f>
        <v>388844044.59298474</v>
      </c>
      <c r="L44" s="122">
        <f>(K44-J44)/J44*100</f>
        <v>8.0517809886380043</v>
      </c>
      <c r="M44" s="122">
        <f t="shared" si="5"/>
        <v>100</v>
      </c>
    </row>
    <row r="45" spans="1:13" ht="14.25" hidden="1" x14ac:dyDescent="0.2">
      <c r="A45" s="63" t="s">
        <v>34</v>
      </c>
      <c r="B45" s="59">
        <f>SEKTOR_USD!B45*2.1157</f>
        <v>0</v>
      </c>
      <c r="C45" s="59">
        <f>SEKTOR_USD!C45*2.7012</f>
        <v>0</v>
      </c>
      <c r="D45" s="60"/>
      <c r="E45" s="60"/>
      <c r="F45" s="59">
        <f>SEKTOR_USD!F45*2.1642</f>
        <v>21739154.529771216</v>
      </c>
      <c r="G45" s="59">
        <f>SEKTOR_USD!G45*2.5613</f>
        <v>24574422.294960953</v>
      </c>
      <c r="H45" s="60">
        <f>(G45-F45)/F45*100</f>
        <v>13.042217264277275</v>
      </c>
      <c r="I45" s="60">
        <f t="shared" ref="I45:I46" si="6">G45/G$46*100</f>
        <v>7.4391436840351171</v>
      </c>
      <c r="J45" s="59">
        <f>SEKTOR_USD!J45*2.0809</f>
        <v>21247593.067424972</v>
      </c>
      <c r="K45" s="59">
        <f>SEKTOR_USD!K45*2.3856</f>
        <v>23474046.626180381</v>
      </c>
      <c r="L45" s="60">
        <f>(K45-J45)/J45*100</f>
        <v>10.478615397472106</v>
      </c>
      <c r="M45" s="60">
        <f t="shared" ref="M45:M46" si="7">K45/K$46*100</f>
        <v>6.9923265102605621</v>
      </c>
    </row>
    <row r="46" spans="1:13" s="15" customFormat="1" ht="18" hidden="1" x14ac:dyDescent="0.25">
      <c r="A46" s="64" t="s">
        <v>35</v>
      </c>
      <c r="B46" s="65">
        <f>SEKTOR_USD!B46*2.1157</f>
        <v>24085959.749722429</v>
      </c>
      <c r="C46" s="65">
        <f>SEKTOR_USD!C46*2.7012</f>
        <v>32285730.089323018</v>
      </c>
      <c r="D46" s="66">
        <f>(C46-B46)/B46*100</f>
        <v>34.043776643341296</v>
      </c>
      <c r="E46" s="67">
        <f>C46/C$46*100</f>
        <v>100</v>
      </c>
      <c r="F46" s="65">
        <f>SEKTOR_USD!F46*2.1642</f>
        <v>285864963.58408558</v>
      </c>
      <c r="G46" s="65">
        <f>SEKTOR_USD!G46*2.5613</f>
        <v>330339395.75194997</v>
      </c>
      <c r="H46" s="66">
        <f>(G46-F46)/F46*100</f>
        <v>15.557846477671783</v>
      </c>
      <c r="I46" s="67">
        <f t="shared" si="6"/>
        <v>100</v>
      </c>
      <c r="J46" s="65">
        <f>SEKTOR_USD!J46*2.0809</f>
        <v>302474055.65726304</v>
      </c>
      <c r="K46" s="65">
        <f>SEKTOR_USD!K46*2.3856</f>
        <v>335711534.51908302</v>
      </c>
      <c r="L46" s="66">
        <f>(K46-J46)/J46*100</f>
        <v>10.988538765612931</v>
      </c>
      <c r="M46" s="67">
        <f t="shared" si="7"/>
        <v>100</v>
      </c>
    </row>
    <row r="47" spans="1:13" s="15" customFormat="1" ht="18" hidden="1" x14ac:dyDescent="0.25">
      <c r="A47" s="16"/>
      <c r="B47" s="17"/>
      <c r="C47" s="17"/>
      <c r="D47" s="18"/>
      <c r="E47" s="19"/>
      <c r="F47" s="19"/>
      <c r="G47" s="19"/>
      <c r="H47" s="19"/>
      <c r="I47" s="19"/>
    </row>
    <row r="48" spans="1:13" hidden="1" x14ac:dyDescent="0.2">
      <c r="A48" s="1" t="s">
        <v>118</v>
      </c>
    </row>
    <row r="49" spans="1:3" hidden="1" x14ac:dyDescent="0.2">
      <c r="A49" s="1" t="s">
        <v>115</v>
      </c>
    </row>
    <row r="51" spans="1:3" x14ac:dyDescent="0.2">
      <c r="A51" s="20" t="s">
        <v>122</v>
      </c>
    </row>
    <row r="52" spans="1:3" x14ac:dyDescent="0.2">
      <c r="A52" s="118"/>
      <c r="B52" s="119">
        <v>2015</v>
      </c>
      <c r="C52" s="119">
        <v>2016</v>
      </c>
    </row>
    <row r="53" spans="1:3" x14ac:dyDescent="0.2">
      <c r="A53" s="129" t="s">
        <v>220</v>
      </c>
      <c r="B53" s="120">
        <v>2.8713000000000002</v>
      </c>
      <c r="C53" s="120">
        <v>3.2675000000000001</v>
      </c>
    </row>
    <row r="54" spans="1:3" x14ac:dyDescent="0.2">
      <c r="A54" s="119" t="s">
        <v>221</v>
      </c>
      <c r="B54" s="120">
        <v>2.7002999999999999</v>
      </c>
      <c r="C54" s="120">
        <v>2.9763000000000002</v>
      </c>
    </row>
    <row r="55" spans="1:3" x14ac:dyDescent="0.2">
      <c r="A55" s="119" t="s">
        <v>222</v>
      </c>
      <c r="B55" s="120">
        <v>2.6627999999999998</v>
      </c>
      <c r="C55" s="120">
        <v>2.9708999999999999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topLeftCell="A4" zoomScale="80" zoomScaleNormal="80" workbookViewId="0">
      <selection activeCell="A48" sqref="A48"/>
    </sheetView>
  </sheetViews>
  <sheetFormatPr defaultColWidth="9.140625" defaultRowHeight="12.75" x14ac:dyDescent="0.2"/>
  <cols>
    <col min="1" max="1" width="51" style="10" customWidth="1"/>
    <col min="2" max="2" width="14.42578125" style="10" customWidth="1"/>
    <col min="3" max="3" width="17.85546875" style="10" bestFit="1" customWidth="1"/>
    <col min="4" max="4" width="14.42578125" style="10" customWidth="1"/>
    <col min="5" max="5" width="17.85546875" style="10" bestFit="1" customWidth="1"/>
    <col min="6" max="6" width="19.85546875" style="10" bestFit="1" customWidth="1"/>
    <col min="7" max="7" width="19.85546875" style="10" customWidth="1"/>
    <col min="8" max="16384" width="9.140625" style="10"/>
  </cols>
  <sheetData>
    <row r="1" spans="1:7" x14ac:dyDescent="0.2">
      <c r="B1" s="11"/>
    </row>
    <row r="2" spans="1:7" x14ac:dyDescent="0.2">
      <c r="B2" s="11"/>
    </row>
    <row r="3" spans="1:7" x14ac:dyDescent="0.2">
      <c r="B3" s="11"/>
    </row>
    <row r="4" spans="1:7" x14ac:dyDescent="0.2">
      <c r="B4" s="11"/>
      <c r="C4" s="11"/>
    </row>
    <row r="5" spans="1:7" ht="26.25" x14ac:dyDescent="0.2">
      <c r="A5" s="192" t="s">
        <v>37</v>
      </c>
      <c r="B5" s="193"/>
      <c r="C5" s="193"/>
      <c r="D5" s="193"/>
      <c r="E5" s="193"/>
      <c r="F5" s="193"/>
      <c r="G5" s="194"/>
    </row>
    <row r="6" spans="1:7" ht="50.25" customHeight="1" x14ac:dyDescent="0.2">
      <c r="A6" s="51"/>
      <c r="B6" s="195" t="s">
        <v>226</v>
      </c>
      <c r="C6" s="195"/>
      <c r="D6" s="195" t="s">
        <v>227</v>
      </c>
      <c r="E6" s="195"/>
      <c r="F6" s="195" t="s">
        <v>126</v>
      </c>
      <c r="G6" s="195"/>
    </row>
    <row r="7" spans="1:7" ht="30" x14ac:dyDescent="0.25">
      <c r="A7" s="52" t="s">
        <v>1</v>
      </c>
      <c r="B7" s="68" t="s">
        <v>38</v>
      </c>
      <c r="C7" s="68" t="s">
        <v>39</v>
      </c>
      <c r="D7" s="68" t="s">
        <v>38</v>
      </c>
      <c r="E7" s="68" t="s">
        <v>39</v>
      </c>
      <c r="F7" s="68" t="s">
        <v>38</v>
      </c>
      <c r="G7" s="68" t="s">
        <v>39</v>
      </c>
    </row>
    <row r="8" spans="1:7" ht="16.5" x14ac:dyDescent="0.25">
      <c r="A8" s="53" t="s">
        <v>2</v>
      </c>
      <c r="B8" s="124">
        <f>SEKTOR_USD!D8</f>
        <v>2.6259738641865038E-2</v>
      </c>
      <c r="C8" s="124">
        <f>SEKTOR_TL!D8</f>
        <v>16.786950023065998</v>
      </c>
      <c r="D8" s="124">
        <f>SEKTOR_USD!H8</f>
        <v>-2.943463452492967E-2</v>
      </c>
      <c r="E8" s="124">
        <f>SEKTOR_TL!H8</f>
        <v>6.9767691465189881</v>
      </c>
      <c r="F8" s="124">
        <f>SEKTOR_USD!L8</f>
        <v>-4.1556790985272873E-2</v>
      </c>
      <c r="G8" s="124">
        <f>SEKTOR_TL!L8</f>
        <v>6.934014182884658</v>
      </c>
    </row>
    <row r="9" spans="1:7" s="14" customFormat="1" ht="15.75" x14ac:dyDescent="0.25">
      <c r="A9" s="56" t="s">
        <v>3</v>
      </c>
      <c r="B9" s="125">
        <f>SEKTOR_USD!D9</f>
        <v>1.5091186336750884E-3</v>
      </c>
      <c r="C9" s="125">
        <f>SEKTOR_TL!D9</f>
        <v>13.970363428953197</v>
      </c>
      <c r="D9" s="125">
        <f>SEKTOR_USD!H9</f>
        <v>-4.4821788229477022E-2</v>
      </c>
      <c r="E9" s="125">
        <f>SEKTOR_TL!H9</f>
        <v>5.2807803463544065</v>
      </c>
      <c r="F9" s="125">
        <f>SEKTOR_USD!L9</f>
        <v>-5.3855872509948499E-2</v>
      </c>
      <c r="G9" s="125">
        <f>SEKTOR_TL!L9</f>
        <v>5.5617991723071132</v>
      </c>
    </row>
    <row r="10" spans="1:7" ht="14.25" x14ac:dyDescent="0.2">
      <c r="A10" s="8" t="s">
        <v>4</v>
      </c>
      <c r="B10" s="126">
        <f>SEKTOR_USD!D10</f>
        <v>-7.2835347475023182E-3</v>
      </c>
      <c r="C10" s="126">
        <f>SEKTOR_TL!D10</f>
        <v>12.969771539460739</v>
      </c>
      <c r="D10" s="126">
        <f>SEKTOR_USD!H10</f>
        <v>2.9413357590991174E-2</v>
      </c>
      <c r="E10" s="126">
        <f>SEKTOR_TL!H10</f>
        <v>13.463058778582655</v>
      </c>
      <c r="F10" s="126">
        <f>SEKTOR_USD!L10</f>
        <v>8.8606287083818902E-3</v>
      </c>
      <c r="G10" s="126">
        <f>SEKTOR_TL!L10</f>
        <v>12.559112281422985</v>
      </c>
    </row>
    <row r="11" spans="1:7" ht="14.25" x14ac:dyDescent="0.2">
      <c r="A11" s="8" t="s">
        <v>5</v>
      </c>
      <c r="B11" s="126">
        <f>SEKTOR_USD!D11</f>
        <v>0.14098369429676749</v>
      </c>
      <c r="C11" s="126">
        <f>SEKTOR_TL!D11</f>
        <v>29.842378752296444</v>
      </c>
      <c r="D11" s="126">
        <f>SEKTOR_USD!H11</f>
        <v>-4.2478680726344087E-2</v>
      </c>
      <c r="E11" s="126">
        <f>SEKTOR_TL!H11</f>
        <v>5.5390402012436626</v>
      </c>
      <c r="F11" s="126">
        <f>SEKTOR_USD!L11</f>
        <v>-4.9175282024255029E-2</v>
      </c>
      <c r="G11" s="126">
        <f>SEKTOR_TL!L11</f>
        <v>6.0840151207053159</v>
      </c>
    </row>
    <row r="12" spans="1:7" ht="14.25" x14ac:dyDescent="0.2">
      <c r="A12" s="8" t="s">
        <v>6</v>
      </c>
      <c r="B12" s="126">
        <f>SEKTOR_USD!D12</f>
        <v>-8.4079562251893059E-4</v>
      </c>
      <c r="C12" s="126">
        <f>SEKTOR_TL!D12</f>
        <v>13.70294641115242</v>
      </c>
      <c r="D12" s="126">
        <f>SEKTOR_USD!H12</f>
        <v>-2.8004742502287794E-3</v>
      </c>
      <c r="E12" s="126">
        <f>SEKTOR_TL!H12</f>
        <v>9.9124152312352045</v>
      </c>
      <c r="F12" s="126">
        <f>SEKTOR_USD!L12</f>
        <v>-1.4136332885351988E-2</v>
      </c>
      <c r="G12" s="126">
        <f>SEKTOR_TL!L12</f>
        <v>9.9933291509278988</v>
      </c>
    </row>
    <row r="13" spans="1:7" ht="14.25" x14ac:dyDescent="0.2">
      <c r="A13" s="8" t="s">
        <v>7</v>
      </c>
      <c r="B13" s="126">
        <f>SEKTOR_USD!D13</f>
        <v>-2.8495011152339544E-2</v>
      </c>
      <c r="C13" s="126">
        <f>SEKTOR_TL!D13</f>
        <v>10.555934630993987</v>
      </c>
      <c r="D13" s="126">
        <f>SEKTOR_USD!H13</f>
        <v>-2.1011108171620441E-2</v>
      </c>
      <c r="E13" s="126">
        <f>SEKTOR_TL!H13</f>
        <v>7.9052193737290795</v>
      </c>
      <c r="F13" s="126">
        <f>SEKTOR_USD!L13</f>
        <v>-2.17215387543086E-2</v>
      </c>
      <c r="G13" s="126">
        <f>SEKTOR_TL!L13</f>
        <v>9.1470437327183731</v>
      </c>
    </row>
    <row r="14" spans="1:7" ht="14.25" x14ac:dyDescent="0.2">
      <c r="A14" s="8" t="s">
        <v>8</v>
      </c>
      <c r="B14" s="126">
        <f>SEKTOR_USD!D14</f>
        <v>-8.9418932350054492E-2</v>
      </c>
      <c r="C14" s="126">
        <f>SEKTOR_TL!D14</f>
        <v>3.6228759985441199</v>
      </c>
      <c r="D14" s="126">
        <f>SEKTOR_USD!H14</f>
        <v>-0.30114619735125225</v>
      </c>
      <c r="E14" s="126">
        <f>SEKTOR_TL!H14</f>
        <v>-22.971574535293559</v>
      </c>
      <c r="F14" s="126">
        <f>SEKTOR_USD!L14</f>
        <v>-0.28431809779649286</v>
      </c>
      <c r="G14" s="126">
        <f>SEKTOR_TL!L14</f>
        <v>-20.150992817470357</v>
      </c>
    </row>
    <row r="15" spans="1:7" ht="14.25" x14ac:dyDescent="0.2">
      <c r="A15" s="8" t="s">
        <v>9</v>
      </c>
      <c r="B15" s="126">
        <f>SEKTOR_USD!D15</f>
        <v>0.21038979852223805</v>
      </c>
      <c r="C15" s="126">
        <f>SEKTOR_TL!D15</f>
        <v>37.740698174047026</v>
      </c>
      <c r="D15" s="126">
        <f>SEKTOR_USD!H15</f>
        <v>-3.9444679369386892E-2</v>
      </c>
      <c r="E15" s="126">
        <f>SEKTOR_TL!H15</f>
        <v>5.8734511273893331</v>
      </c>
      <c r="F15" s="126">
        <f>SEKTOR_USD!L15</f>
        <v>-6.8807796970618118E-2</v>
      </c>
      <c r="G15" s="126">
        <f>SEKTOR_TL!L15</f>
        <v>3.8936050766107297</v>
      </c>
    </row>
    <row r="16" spans="1:7" ht="14.25" x14ac:dyDescent="0.2">
      <c r="A16" s="8" t="s">
        <v>10</v>
      </c>
      <c r="B16" s="126">
        <f>SEKTOR_USD!D16</f>
        <v>-0.10658102165800643</v>
      </c>
      <c r="C16" s="126">
        <f>SEKTOR_TL!D16</f>
        <v>1.669853785130911</v>
      </c>
      <c r="D16" s="126">
        <f>SEKTOR_USD!H16</f>
        <v>0.13477231711612858</v>
      </c>
      <c r="E16" s="126">
        <f>SEKTOR_TL!H16</f>
        <v>25.075837774792941</v>
      </c>
      <c r="F16" s="126">
        <f>SEKTOR_USD!L16</f>
        <v>0.12037497720277024</v>
      </c>
      <c r="G16" s="126">
        <f>SEKTOR_TL!L16</f>
        <v>25.000826940502858</v>
      </c>
    </row>
    <row r="17" spans="1:7" ht="14.25" x14ac:dyDescent="0.2">
      <c r="A17" s="6" t="s">
        <v>11</v>
      </c>
      <c r="B17" s="126">
        <f>SEKTOR_USD!D17</f>
        <v>7.4356957156828996E-2</v>
      </c>
      <c r="C17" s="126">
        <f>SEKTOR_TL!D17</f>
        <v>22.260347491029783</v>
      </c>
      <c r="D17" s="126">
        <f>SEKTOR_USD!H17</f>
        <v>5.6086831110068402E-2</v>
      </c>
      <c r="E17" s="126">
        <f>SEKTOR_TL!H17</f>
        <v>16.403038011809702</v>
      </c>
      <c r="F17" s="126">
        <f>SEKTOR_USD!L17</f>
        <v>4.8506703022671127E-2</v>
      </c>
      <c r="G17" s="126">
        <f>SEKTOR_TL!L17</f>
        <v>16.982445696637146</v>
      </c>
    </row>
    <row r="18" spans="1:7" s="14" customFormat="1" ht="15.75" x14ac:dyDescent="0.25">
      <c r="A18" s="56" t="s">
        <v>12</v>
      </c>
      <c r="B18" s="125">
        <f>SEKTOR_USD!D18</f>
        <v>0.13933936560813787</v>
      </c>
      <c r="C18" s="125">
        <f>SEKTOR_TL!D18</f>
        <v>29.655256403879438</v>
      </c>
      <c r="D18" s="125">
        <f>SEKTOR_USD!H18</f>
        <v>1.4953148447701459E-2</v>
      </c>
      <c r="E18" s="125">
        <f>SEKTOR_TL!H18</f>
        <v>11.869238815127735</v>
      </c>
      <c r="F18" s="125">
        <f>SEKTOR_USD!L18</f>
        <v>-1.3245867186398308E-2</v>
      </c>
      <c r="G18" s="125">
        <f>SEKTOR_TL!L18</f>
        <v>10.092678878471117</v>
      </c>
    </row>
    <row r="19" spans="1:7" ht="14.25" x14ac:dyDescent="0.2">
      <c r="A19" s="8" t="s">
        <v>13</v>
      </c>
      <c r="B19" s="126">
        <f>SEKTOR_USD!D19</f>
        <v>0.13933936560813787</v>
      </c>
      <c r="C19" s="126">
        <f>SEKTOR_TL!D19</f>
        <v>29.655256403879438</v>
      </c>
      <c r="D19" s="126">
        <f>SEKTOR_USD!H19</f>
        <v>1.4953148447701459E-2</v>
      </c>
      <c r="E19" s="126">
        <f>SEKTOR_TL!H19</f>
        <v>11.869238815127735</v>
      </c>
      <c r="F19" s="126">
        <f>SEKTOR_USD!L19</f>
        <v>-1.3245867186398308E-2</v>
      </c>
      <c r="G19" s="126">
        <f>SEKTOR_TL!L19</f>
        <v>10.092678878471117</v>
      </c>
    </row>
    <row r="20" spans="1:7" s="14" customFormat="1" ht="15.75" x14ac:dyDescent="0.25">
      <c r="A20" s="56" t="s">
        <v>114</v>
      </c>
      <c r="B20" s="125">
        <f>SEKTOR_USD!D20</f>
        <v>8.4104379707559573E-2</v>
      </c>
      <c r="C20" s="125">
        <f>SEKTOR_TL!D20</f>
        <v>23.369590801882453</v>
      </c>
      <c r="D20" s="125">
        <f>SEKTOR_USD!H20</f>
        <v>6.2180212005511493E-3</v>
      </c>
      <c r="E20" s="125">
        <f>SEKTOR_TL!H20</f>
        <v>10.90644359882978</v>
      </c>
      <c r="F20" s="125">
        <f>SEKTOR_USD!L20</f>
        <v>-9.4256098657308218E-3</v>
      </c>
      <c r="G20" s="125">
        <f>SEKTOR_TL!L20</f>
        <v>10.518907002024195</v>
      </c>
    </row>
    <row r="21" spans="1:7" ht="14.25" x14ac:dyDescent="0.2">
      <c r="A21" s="8" t="s">
        <v>113</v>
      </c>
      <c r="B21" s="126">
        <f>SEKTOR_USD!D21</f>
        <v>8.4104379707559573E-2</v>
      </c>
      <c r="C21" s="126">
        <f>SEKTOR_TL!D21</f>
        <v>23.369590801882453</v>
      </c>
      <c r="D21" s="126">
        <f>SEKTOR_USD!H21</f>
        <v>6.2180212005511493E-3</v>
      </c>
      <c r="E21" s="126">
        <f>SEKTOR_TL!H21</f>
        <v>10.90644359882978</v>
      </c>
      <c r="F21" s="126">
        <f>SEKTOR_USD!L21</f>
        <v>-9.4256098657308218E-3</v>
      </c>
      <c r="G21" s="126">
        <f>SEKTOR_TL!L21</f>
        <v>10.518907002024195</v>
      </c>
    </row>
    <row r="22" spans="1:7" ht="16.5" x14ac:dyDescent="0.25">
      <c r="A22" s="53" t="s">
        <v>14</v>
      </c>
      <c r="B22" s="124">
        <f>SEKTOR_USD!D22</f>
        <v>4.6607461680162388E-2</v>
      </c>
      <c r="C22" s="124">
        <f>SEKTOR_TL!D22</f>
        <v>19.102492983663517</v>
      </c>
      <c r="D22" s="124">
        <f>SEKTOR_USD!H22</f>
        <v>-1.9648734733038187E-2</v>
      </c>
      <c r="E22" s="124">
        <f>SEKTOR_TL!H22</f>
        <v>8.055381654410926</v>
      </c>
      <c r="F22" s="124">
        <f>SEKTOR_USD!L22</f>
        <v>-2.8854224152739527E-2</v>
      </c>
      <c r="G22" s="124">
        <f>SEKTOR_TL!L22</f>
        <v>8.3512462620033805</v>
      </c>
    </row>
    <row r="23" spans="1:7" s="14" customFormat="1" ht="15.75" x14ac:dyDescent="0.25">
      <c r="A23" s="56" t="s">
        <v>15</v>
      </c>
      <c r="B23" s="125">
        <f>SEKTOR_USD!D23</f>
        <v>3.2243382851829372E-2</v>
      </c>
      <c r="C23" s="125">
        <f>SEKTOR_TL!D23</f>
        <v>17.467880523398915</v>
      </c>
      <c r="D23" s="125">
        <f>SEKTOR_USD!H23</f>
        <v>-2.4779813682787255E-2</v>
      </c>
      <c r="E23" s="125">
        <f>SEKTOR_TL!H23</f>
        <v>7.4898285574166144</v>
      </c>
      <c r="F23" s="125">
        <f>SEKTOR_USD!L23</f>
        <v>-3.5662790009468481E-2</v>
      </c>
      <c r="G23" s="125">
        <f>SEKTOR_TL!L23</f>
        <v>7.5916109794528408</v>
      </c>
    </row>
    <row r="24" spans="1:7" ht="14.25" x14ac:dyDescent="0.2">
      <c r="A24" s="8" t="s">
        <v>16</v>
      </c>
      <c r="B24" s="126">
        <f>SEKTOR_USD!D24</f>
        <v>5.5955270651200317E-2</v>
      </c>
      <c r="C24" s="126">
        <f>SEKTOR_TL!D24</f>
        <v>20.166260817497186</v>
      </c>
      <c r="D24" s="126">
        <f>SEKTOR_USD!H24</f>
        <v>-1.2621468487012177E-2</v>
      </c>
      <c r="E24" s="126">
        <f>SEKTOR_TL!H24</f>
        <v>8.8299345754955283</v>
      </c>
      <c r="F24" s="126">
        <f>SEKTOR_USD!L24</f>
        <v>-1.7287645581250066E-2</v>
      </c>
      <c r="G24" s="126">
        <f>SEKTOR_TL!L24</f>
        <v>9.6417355318711166</v>
      </c>
    </row>
    <row r="25" spans="1:7" ht="14.25" x14ac:dyDescent="0.2">
      <c r="A25" s="8" t="s">
        <v>17</v>
      </c>
      <c r="B25" s="126">
        <f>SEKTOR_USD!D25</f>
        <v>-7.3386574321064102E-2</v>
      </c>
      <c r="C25" s="126">
        <f>SEKTOR_TL!D25</f>
        <v>5.4473363426295691</v>
      </c>
      <c r="D25" s="126">
        <f>SEKTOR_USD!H25</f>
        <v>-5.7385293812399873E-2</v>
      </c>
      <c r="E25" s="126">
        <f>SEKTOR_TL!H25</f>
        <v>3.89601711017866</v>
      </c>
      <c r="F25" s="126">
        <f>SEKTOR_USD!L25</f>
        <v>-9.2652044596018723E-2</v>
      </c>
      <c r="G25" s="126">
        <f>SEKTOR_TL!L25</f>
        <v>1.2332897968186918</v>
      </c>
    </row>
    <row r="26" spans="1:7" ht="14.25" x14ac:dyDescent="0.2">
      <c r="A26" s="8" t="s">
        <v>18</v>
      </c>
      <c r="B26" s="126">
        <f>SEKTOR_USD!D26</f>
        <v>1.0412091702526993E-2</v>
      </c>
      <c r="C26" s="126">
        <f>SEKTOR_TL!D26</f>
        <v>14.983509547522257</v>
      </c>
      <c r="D26" s="126">
        <f>SEKTOR_USD!H26</f>
        <v>-4.9032470524042915E-2</v>
      </c>
      <c r="E26" s="126">
        <f>SEKTOR_TL!H26</f>
        <v>4.8166743687475799</v>
      </c>
      <c r="F26" s="126">
        <f>SEKTOR_USD!L26</f>
        <v>-6.4453180892994566E-2</v>
      </c>
      <c r="G26" s="126">
        <f>SEKTOR_TL!L26</f>
        <v>4.3794518884258169</v>
      </c>
    </row>
    <row r="27" spans="1:7" s="14" customFormat="1" ht="15.75" x14ac:dyDescent="0.25">
      <c r="A27" s="56" t="s">
        <v>19</v>
      </c>
      <c r="B27" s="125">
        <f>SEKTOR_USD!D27</f>
        <v>-0.10632828373453007</v>
      </c>
      <c r="C27" s="125">
        <f>SEKTOR_TL!D27</f>
        <v>1.6986150140153504</v>
      </c>
      <c r="D27" s="125">
        <f>SEKTOR_USD!H27</f>
        <v>-0.1042398474174262</v>
      </c>
      <c r="E27" s="125">
        <f>SEKTOR_TL!H27</f>
        <v>-1.2683426977923029</v>
      </c>
      <c r="F27" s="125">
        <f>SEKTOR_USD!L27</f>
        <v>-0.10398073615495951</v>
      </c>
      <c r="G27" s="125">
        <f>SEKTOR_TL!L27</f>
        <v>-3.0658293629592062E-2</v>
      </c>
    </row>
    <row r="28" spans="1:7" ht="14.25" x14ac:dyDescent="0.2">
      <c r="A28" s="8" t="s">
        <v>20</v>
      </c>
      <c r="B28" s="126">
        <f>SEKTOR_USD!D28</f>
        <v>-0.10632828373453007</v>
      </c>
      <c r="C28" s="126">
        <f>SEKTOR_TL!D28</f>
        <v>1.6986150140153504</v>
      </c>
      <c r="D28" s="126">
        <f>SEKTOR_USD!H28</f>
        <v>-0.1042398474174262</v>
      </c>
      <c r="E28" s="126">
        <f>SEKTOR_TL!H28</f>
        <v>-1.2683426977923029</v>
      </c>
      <c r="F28" s="126">
        <f>SEKTOR_USD!L28</f>
        <v>-0.10398073615495951</v>
      </c>
      <c r="G28" s="126">
        <f>SEKTOR_TL!L28</f>
        <v>-3.0658293629592062E-2</v>
      </c>
    </row>
    <row r="29" spans="1:7" s="14" customFormat="1" ht="15.75" x14ac:dyDescent="0.25">
      <c r="A29" s="56" t="s">
        <v>21</v>
      </c>
      <c r="B29" s="125">
        <f>SEKTOR_USD!D29</f>
        <v>7.7501682060014065E-2</v>
      </c>
      <c r="C29" s="125">
        <f>SEKTOR_TL!D29</f>
        <v>22.618212869818414</v>
      </c>
      <c r="D29" s="125">
        <f>SEKTOR_USD!H29</f>
        <v>-2.9867955599875984E-3</v>
      </c>
      <c r="E29" s="125">
        <f>SEKTOR_TL!H29</f>
        <v>9.8918786940269197</v>
      </c>
      <c r="F29" s="125">
        <f>SEKTOR_USD!L29</f>
        <v>-1.3832501030290101E-2</v>
      </c>
      <c r="G29" s="125">
        <f>SEKTOR_TL!L29</f>
        <v>10.0272278311969</v>
      </c>
    </row>
    <row r="30" spans="1:7" ht="14.25" x14ac:dyDescent="0.2">
      <c r="A30" s="8" t="s">
        <v>22</v>
      </c>
      <c r="B30" s="126">
        <f>SEKTOR_USD!D30</f>
        <v>-6.091906066013153E-2</v>
      </c>
      <c r="C30" s="126">
        <f>SEKTOR_TL!D30</f>
        <v>6.8661222893121598</v>
      </c>
      <c r="D30" s="126">
        <f>SEKTOR_USD!H30</f>
        <v>4.5266111108981377E-3</v>
      </c>
      <c r="E30" s="126">
        <f>SEKTOR_TL!H30</f>
        <v>10.720014540953459</v>
      </c>
      <c r="F30" s="126">
        <f>SEKTOR_USD!L30</f>
        <v>5.508786458753745E-3</v>
      </c>
      <c r="G30" s="126">
        <f>SEKTOR_TL!L30</f>
        <v>12.185145474324441</v>
      </c>
    </row>
    <row r="31" spans="1:7" ht="14.25" x14ac:dyDescent="0.2">
      <c r="A31" s="8" t="s">
        <v>23</v>
      </c>
      <c r="B31" s="126">
        <f>SEKTOR_USD!D31</f>
        <v>0.16865014509344767</v>
      </c>
      <c r="C31" s="126">
        <f>SEKTOR_TL!D31</f>
        <v>32.990782889034236</v>
      </c>
      <c r="D31" s="126">
        <f>SEKTOR_USD!H31</f>
        <v>0.11531487533321516</v>
      </c>
      <c r="E31" s="126">
        <f>SEKTOR_TL!H31</f>
        <v>22.931217400075852</v>
      </c>
      <c r="F31" s="126">
        <f>SEKTOR_USD!L31</f>
        <v>0.10794567842659775</v>
      </c>
      <c r="G31" s="126">
        <f>SEKTOR_TL!L31</f>
        <v>23.614083522516886</v>
      </c>
    </row>
    <row r="32" spans="1:7" ht="14.25" x14ac:dyDescent="0.2">
      <c r="A32" s="8" t="s">
        <v>24</v>
      </c>
      <c r="B32" s="126">
        <f>SEKTOR_USD!D32</f>
        <v>1.6687563294912979</v>
      </c>
      <c r="C32" s="126">
        <f>SEKTOR_TL!D32</f>
        <v>203.7008082266853</v>
      </c>
      <c r="D32" s="126">
        <f>SEKTOR_USD!H32</f>
        <v>-0.15768694478227474</v>
      </c>
      <c r="E32" s="126">
        <f>SEKTOR_TL!H32</f>
        <v>-7.1593398420725043</v>
      </c>
      <c r="F32" s="126">
        <f>SEKTOR_USD!L32</f>
        <v>-0.21931960862563338</v>
      </c>
      <c r="G32" s="126">
        <f>SEKTOR_TL!L32</f>
        <v>-12.899077109279489</v>
      </c>
    </row>
    <row r="33" spans="1:7" ht="14.25" x14ac:dyDescent="0.2">
      <c r="A33" s="8" t="s">
        <v>107</v>
      </c>
      <c r="B33" s="126">
        <f>SEKTOR_USD!D33</f>
        <v>-2.6753558975244784E-2</v>
      </c>
      <c r="C33" s="126">
        <f>SEKTOR_TL!D33</f>
        <v>10.754109499125397</v>
      </c>
      <c r="D33" s="126">
        <f>SEKTOR_USD!H33</f>
        <v>-5.2204691485595145E-2</v>
      </c>
      <c r="E33" s="126">
        <f>SEKTOR_TL!H33</f>
        <v>4.4670287276015159</v>
      </c>
      <c r="F33" s="126">
        <f>SEKTOR_USD!L33</f>
        <v>-6.5931088190951948E-2</v>
      </c>
      <c r="G33" s="126">
        <f>SEKTOR_TL!L33</f>
        <v>4.2145609919446061</v>
      </c>
    </row>
    <row r="34" spans="1:7" ht="14.25" x14ac:dyDescent="0.2">
      <c r="A34" s="8" t="s">
        <v>25</v>
      </c>
      <c r="B34" s="126">
        <f>SEKTOR_USD!D34</f>
        <v>-6.3151648753812739E-2</v>
      </c>
      <c r="C34" s="126">
        <f>SEKTOR_TL!D34</f>
        <v>6.6120568278102771</v>
      </c>
      <c r="D34" s="126">
        <f>SEKTOR_USD!H34</f>
        <v>-4.165698710413146E-2</v>
      </c>
      <c r="E34" s="126">
        <f>SEKTOR_TL!H34</f>
        <v>5.6296081650917911</v>
      </c>
      <c r="F34" s="126">
        <f>SEKTOR_USD!L34</f>
        <v>-4.6163288251603318E-2</v>
      </c>
      <c r="G34" s="126">
        <f>SEKTOR_TL!L34</f>
        <v>6.4200648540375314</v>
      </c>
    </row>
    <row r="35" spans="1:7" ht="14.25" x14ac:dyDescent="0.2">
      <c r="A35" s="8" t="s">
        <v>26</v>
      </c>
      <c r="B35" s="126">
        <f>SEKTOR_USD!D35</f>
        <v>2.8439590380503477E-2</v>
      </c>
      <c r="C35" s="126">
        <f>SEKTOR_TL!D35</f>
        <v>17.035014159728863</v>
      </c>
      <c r="D35" s="126">
        <f>SEKTOR_USD!H35</f>
        <v>-4.6381004199992582E-2</v>
      </c>
      <c r="E35" s="126">
        <f>SEKTOR_TL!H35</f>
        <v>5.1089218679243942</v>
      </c>
      <c r="F35" s="126">
        <f>SEKTOR_USD!L35</f>
        <v>-5.4751619596735024E-2</v>
      </c>
      <c r="G35" s="126">
        <f>SEKTOR_TL!L35</f>
        <v>5.4618601975387007</v>
      </c>
    </row>
    <row r="36" spans="1:7" ht="14.25" x14ac:dyDescent="0.2">
      <c r="A36" s="8" t="s">
        <v>27</v>
      </c>
      <c r="B36" s="126">
        <f>SEKTOR_USD!D36</f>
        <v>0.12110166943301692</v>
      </c>
      <c r="C36" s="126">
        <f>SEKTOR_TL!D36</f>
        <v>27.579831604930945</v>
      </c>
      <c r="D36" s="126">
        <f>SEKTOR_USD!H36</f>
        <v>-0.10530603171608333</v>
      </c>
      <c r="E36" s="126">
        <f>SEKTOR_TL!H36</f>
        <v>-1.3858586896485119</v>
      </c>
      <c r="F36" s="126">
        <f>SEKTOR_USD!L36</f>
        <v>-0.13417807855981712</v>
      </c>
      <c r="G36" s="126">
        <f>SEKTOR_TL!L36</f>
        <v>-3.3997917077272297</v>
      </c>
    </row>
    <row r="37" spans="1:7" ht="14.25" x14ac:dyDescent="0.2">
      <c r="A37" s="8" t="s">
        <v>108</v>
      </c>
      <c r="B37" s="126">
        <f>SEKTOR_USD!D37</f>
        <v>-8.7264038844910852E-3</v>
      </c>
      <c r="C37" s="126">
        <f>SEKTOR_TL!D37</f>
        <v>12.805575011577504</v>
      </c>
      <c r="D37" s="126">
        <f>SEKTOR_USD!H37</f>
        <v>-3.2046310133916456E-2</v>
      </c>
      <c r="E37" s="126">
        <f>SEKTOR_TL!H37</f>
        <v>6.6889074231909342</v>
      </c>
      <c r="F37" s="126">
        <f>SEKTOR_USD!L37</f>
        <v>-4.0515127334346257E-2</v>
      </c>
      <c r="G37" s="126">
        <f>SEKTOR_TL!L37</f>
        <v>7.0502331456508545</v>
      </c>
    </row>
    <row r="38" spans="1:7" ht="14.25" x14ac:dyDescent="0.2">
      <c r="A38" s="6" t="s">
        <v>28</v>
      </c>
      <c r="B38" s="126">
        <f>SEKTOR_USD!D38</f>
        <v>0.24779332451715486</v>
      </c>
      <c r="C38" s="126">
        <f>SEKTOR_TL!D38</f>
        <v>41.997168107122341</v>
      </c>
      <c r="D38" s="126">
        <f>SEKTOR_USD!H38</f>
        <v>-0.1350628335462859</v>
      </c>
      <c r="E38" s="126">
        <f>SEKTOR_TL!H38</f>
        <v>-4.6656857195056292</v>
      </c>
      <c r="F38" s="126">
        <f>SEKTOR_USD!L38</f>
        <v>-0.17902190283560504</v>
      </c>
      <c r="G38" s="126">
        <f>SEKTOR_TL!L38</f>
        <v>-8.4030408267349816</v>
      </c>
    </row>
    <row r="39" spans="1:7" ht="14.25" x14ac:dyDescent="0.2">
      <c r="A39" s="6" t="s">
        <v>109</v>
      </c>
      <c r="B39" s="126">
        <f>SEKTOR_USD!D39</f>
        <v>0.27340625911561278</v>
      </c>
      <c r="C39" s="126">
        <f>SEKTOR_TL!D39</f>
        <v>44.91188491833887</v>
      </c>
      <c r="D39" s="126">
        <f>SEKTOR_USD!H39</f>
        <v>6.9664560083996907E-2</v>
      </c>
      <c r="E39" s="126">
        <f>SEKTOR_TL!H39</f>
        <v>17.899590052142354</v>
      </c>
      <c r="F39" s="126">
        <f>SEKTOR_USD!L39</f>
        <v>0.13115189461322263</v>
      </c>
      <c r="G39" s="126">
        <f>SEKTOR_TL!L39</f>
        <v>26.203213298273365</v>
      </c>
    </row>
    <row r="40" spans="1:7" ht="14.25" x14ac:dyDescent="0.2">
      <c r="A40" s="6" t="s">
        <v>29</v>
      </c>
      <c r="B40" s="126">
        <f>SEKTOR_USD!D40</f>
        <v>2.2498385733841664E-2</v>
      </c>
      <c r="C40" s="126">
        <f>SEKTOR_TL!D40</f>
        <v>16.358913223464196</v>
      </c>
      <c r="D40" s="126">
        <f>SEKTOR_USD!H40</f>
        <v>-3.5169645406872285E-2</v>
      </c>
      <c r="E40" s="126">
        <f>SEKTOR_TL!H40</f>
        <v>6.3446500157584964</v>
      </c>
      <c r="F40" s="126">
        <f>SEKTOR_USD!L40</f>
        <v>-4.5113439480321538E-2</v>
      </c>
      <c r="G40" s="126">
        <f>SEKTOR_TL!L40</f>
        <v>6.5371970349974662</v>
      </c>
    </row>
    <row r="41" spans="1:7" ht="14.25" x14ac:dyDescent="0.2">
      <c r="A41" s="8" t="s">
        <v>30</v>
      </c>
      <c r="B41" s="126">
        <f>SEKTOR_USD!D41</f>
        <v>-0.10200612055063063</v>
      </c>
      <c r="C41" s="126">
        <f>SEKTOR_TL!D41</f>
        <v>2.1904712534675754</v>
      </c>
      <c r="D41" s="126">
        <f>SEKTOR_USD!H41</f>
        <v>-3.695832617340955E-2</v>
      </c>
      <c r="E41" s="126">
        <f>SEKTOR_TL!H41</f>
        <v>6.1474996781869233</v>
      </c>
      <c r="F41" s="126">
        <f>SEKTOR_USD!L41</f>
        <v>-2.1715184917229791E-2</v>
      </c>
      <c r="G41" s="126">
        <f>SEKTOR_TL!L41</f>
        <v>9.1477526336713932</v>
      </c>
    </row>
    <row r="42" spans="1:7" ht="16.5" x14ac:dyDescent="0.25">
      <c r="A42" s="53" t="s">
        <v>31</v>
      </c>
      <c r="B42" s="124">
        <f>SEKTOR_USD!D42</f>
        <v>0.31405337247310539</v>
      </c>
      <c r="C42" s="124">
        <f>SEKTOR_TL!D42</f>
        <v>49.537470642422306</v>
      </c>
      <c r="D42" s="124">
        <f>SEKTOR_USD!H42</f>
        <v>-4.2647145681052878E-2</v>
      </c>
      <c r="E42" s="124">
        <f>SEKTOR_TL!H42</f>
        <v>5.5204718108907365</v>
      </c>
      <c r="F42" s="124">
        <f>SEKTOR_USD!L42</f>
        <v>-5.2849477040803561E-2</v>
      </c>
      <c r="G42" s="124">
        <f>SEKTOR_TL!L42</f>
        <v>5.6740832454362602</v>
      </c>
    </row>
    <row r="43" spans="1:7" ht="14.25" x14ac:dyDescent="0.2">
      <c r="A43" s="8" t="s">
        <v>32</v>
      </c>
      <c r="B43" s="126">
        <f>SEKTOR_USD!D43</f>
        <v>0.31405337247310539</v>
      </c>
      <c r="C43" s="126">
        <f>SEKTOR_TL!D43</f>
        <v>49.537470642422306</v>
      </c>
      <c r="D43" s="126">
        <f>SEKTOR_USD!H43</f>
        <v>-4.2647145681052878E-2</v>
      </c>
      <c r="E43" s="126">
        <f>SEKTOR_TL!H43</f>
        <v>5.5204718108907365</v>
      </c>
      <c r="F43" s="126">
        <f>SEKTOR_USD!L43</f>
        <v>-5.2849477040803561E-2</v>
      </c>
      <c r="G43" s="126">
        <f>SEKTOR_TL!L43</f>
        <v>5.6740832454362602</v>
      </c>
    </row>
    <row r="44" spans="1:7" ht="18" x14ac:dyDescent="0.25">
      <c r="A44" s="69" t="s">
        <v>40</v>
      </c>
      <c r="B44" s="127">
        <f>SEKTOR_USD!D44</f>
        <v>4.9890486614531104E-2</v>
      </c>
      <c r="C44" s="127">
        <f>SEKTOR_TL!D44</f>
        <v>19.47609671622541</v>
      </c>
      <c r="D44" s="127">
        <f>SEKTOR_USD!H44</f>
        <v>-2.1831131602181975E-2</v>
      </c>
      <c r="E44" s="127">
        <f>SEKTOR_TL!H44</f>
        <v>7.8148355002194538</v>
      </c>
      <c r="F44" s="127">
        <f>SEKTOR_USD!L44</f>
        <v>-3.153831358663961E-2</v>
      </c>
      <c r="G44" s="127">
        <f>SEKTOR_TL!L44</f>
        <v>8.0517809886380043</v>
      </c>
    </row>
    <row r="45" spans="1:7" ht="14.25" hidden="1" x14ac:dyDescent="0.2">
      <c r="A45" s="63" t="s">
        <v>34</v>
      </c>
      <c r="B45" s="70"/>
      <c r="C45" s="70"/>
      <c r="D45" s="60">
        <f>SEKTOR_USD!H45</f>
        <v>-4.4836736800262011E-2</v>
      </c>
      <c r="E45" s="60">
        <f>SEKTOR_TL!H45</f>
        <v>13.042217264277275</v>
      </c>
      <c r="F45" s="60">
        <f>SEKTOR_USD!L45</f>
        <v>-3.6322305580987146E-2</v>
      </c>
      <c r="G45" s="60">
        <f>SEKTOR_TL!L45</f>
        <v>10.478615397472106</v>
      </c>
    </row>
    <row r="46" spans="1:7" s="15" customFormat="1" ht="18" hidden="1" x14ac:dyDescent="0.25">
      <c r="A46" s="64" t="s">
        <v>40</v>
      </c>
      <c r="B46" s="71">
        <f>SEKTOR_USD!D46</f>
        <v>4.9890486614531104E-2</v>
      </c>
      <c r="C46" s="71">
        <f>SEKTOR_TL!D46</f>
        <v>34.043776643341296</v>
      </c>
      <c r="D46" s="71">
        <f>SEKTOR_USD!H46</f>
        <v>-2.3580637383448733E-2</v>
      </c>
      <c r="E46" s="71">
        <f>SEKTOR_TL!H46</f>
        <v>15.557846477671783</v>
      </c>
      <c r="F46" s="71">
        <f>SEKTOR_USD!L46</f>
        <v>-3.1874369897032295E-2</v>
      </c>
      <c r="G46" s="71">
        <f>SEKTOR_TL!L46</f>
        <v>10.988538765612931</v>
      </c>
    </row>
    <row r="47" spans="1:7" s="15" customFormat="1" ht="18" x14ac:dyDescent="0.25">
      <c r="A47" s="16"/>
      <c r="B47" s="18"/>
      <c r="C47" s="18"/>
      <c r="D47" s="18"/>
      <c r="E47" s="18"/>
    </row>
    <row r="48" spans="1:7" x14ac:dyDescent="0.2">
      <c r="A48" s="14" t="s">
        <v>36</v>
      </c>
    </row>
    <row r="49" spans="1:1" x14ac:dyDescent="0.2">
      <c r="A49" s="21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G31" sqref="G31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4.14062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88" t="s">
        <v>223</v>
      </c>
      <c r="D2" s="188"/>
      <c r="E2" s="188"/>
      <c r="F2" s="188"/>
      <c r="G2" s="188"/>
      <c r="H2" s="188"/>
      <c r="I2" s="188"/>
      <c r="J2" s="188"/>
      <c r="K2" s="188"/>
    </row>
    <row r="6" spans="1:13" ht="22.5" customHeight="1" x14ac:dyDescent="0.2">
      <c r="A6" s="196" t="s">
        <v>117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8"/>
    </row>
    <row r="7" spans="1:13" ht="24" customHeight="1" x14ac:dyDescent="0.2">
      <c r="A7" s="73"/>
      <c r="B7" s="191" t="s">
        <v>224</v>
      </c>
      <c r="C7" s="191"/>
      <c r="D7" s="191"/>
      <c r="E7" s="191"/>
      <c r="F7" s="191" t="s">
        <v>225</v>
      </c>
      <c r="G7" s="191"/>
      <c r="H7" s="191"/>
      <c r="I7" s="191"/>
      <c r="J7" s="191" t="s">
        <v>106</v>
      </c>
      <c r="K7" s="191"/>
      <c r="L7" s="191"/>
      <c r="M7" s="191"/>
    </row>
    <row r="8" spans="1:13" ht="60" x14ac:dyDescent="0.2">
      <c r="A8" s="74" t="s">
        <v>41</v>
      </c>
      <c r="B8" s="97">
        <v>2015</v>
      </c>
      <c r="C8" s="98">
        <v>2016</v>
      </c>
      <c r="D8" s="99" t="s">
        <v>120</v>
      </c>
      <c r="E8" s="99" t="s">
        <v>121</v>
      </c>
      <c r="F8" s="98">
        <v>2015</v>
      </c>
      <c r="G8" s="100">
        <v>2016</v>
      </c>
      <c r="H8" s="99" t="s">
        <v>120</v>
      </c>
      <c r="I8" s="98" t="s">
        <v>121</v>
      </c>
      <c r="J8" s="98" t="s">
        <v>129</v>
      </c>
      <c r="K8" s="100" t="s">
        <v>130</v>
      </c>
      <c r="L8" s="99" t="s">
        <v>120</v>
      </c>
      <c r="M8" s="98" t="s">
        <v>121</v>
      </c>
    </row>
    <row r="9" spans="1:13" ht="22.5" customHeight="1" x14ac:dyDescent="0.25">
      <c r="A9" s="75" t="s">
        <v>197</v>
      </c>
      <c r="B9" s="103">
        <v>2994698.0307</v>
      </c>
      <c r="C9" s="103">
        <v>3126446.37439</v>
      </c>
      <c r="D9" s="87">
        <f>(C9-B9)/B9*100</f>
        <v>4.3993865938865397</v>
      </c>
      <c r="E9" s="105">
        <f t="shared" ref="E9:E22" si="0">C9/C$22*100</f>
        <v>26.157552959581682</v>
      </c>
      <c r="F9" s="103">
        <v>33924787.660829999</v>
      </c>
      <c r="G9" s="103">
        <v>31797396.41663</v>
      </c>
      <c r="H9" s="87">
        <f t="shared" ref="H9:H21" si="1">(G9-F9)/F9*100</f>
        <v>-6.2709051135972542</v>
      </c>
      <c r="I9" s="89">
        <f t="shared" ref="I9:I22" si="2">G9/G$22*100</f>
        <v>26.635709944510928</v>
      </c>
      <c r="J9" s="103">
        <v>37932881.758759998</v>
      </c>
      <c r="K9" s="103">
        <v>34932862.232000001</v>
      </c>
      <c r="L9" s="87">
        <f t="shared" ref="L9:L22" si="3">(K9-J9)/J9*100</f>
        <v>-7.9087572250352167</v>
      </c>
      <c r="M9" s="105">
        <f t="shared" ref="M9:M22" si="4">K9/K$22*100</f>
        <v>26.689888105057829</v>
      </c>
    </row>
    <row r="10" spans="1:13" ht="22.5" customHeight="1" x14ac:dyDescent="0.25">
      <c r="A10" s="75" t="s">
        <v>198</v>
      </c>
      <c r="B10" s="103">
        <v>2006309.96325</v>
      </c>
      <c r="C10" s="103">
        <v>2286524.50348</v>
      </c>
      <c r="D10" s="87">
        <f t="shared" ref="D10:D22" si="5">(C10-B10)/B10*100</f>
        <v>13.96666244811362</v>
      </c>
      <c r="E10" s="105">
        <f t="shared" si="0"/>
        <v>19.130309185241916</v>
      </c>
      <c r="F10" s="103">
        <v>20240741.656739999</v>
      </c>
      <c r="G10" s="103">
        <v>22120884.146299999</v>
      </c>
      <c r="H10" s="87">
        <f t="shared" si="1"/>
        <v>9.288901174893109</v>
      </c>
      <c r="I10" s="89">
        <f t="shared" si="2"/>
        <v>18.529990509814926</v>
      </c>
      <c r="J10" s="103">
        <v>22131964.988340002</v>
      </c>
      <c r="K10" s="103">
        <v>24058839.513239998</v>
      </c>
      <c r="L10" s="87">
        <f t="shared" si="3"/>
        <v>8.7062966434076259</v>
      </c>
      <c r="M10" s="105">
        <f t="shared" si="4"/>
        <v>18.38176701013932</v>
      </c>
    </row>
    <row r="11" spans="1:13" ht="22.5" customHeight="1" x14ac:dyDescent="0.25">
      <c r="A11" s="75" t="s">
        <v>199</v>
      </c>
      <c r="B11" s="103">
        <v>1476648.07871</v>
      </c>
      <c r="C11" s="103">
        <v>1476784.6769900001</v>
      </c>
      <c r="D11" s="87">
        <f t="shared" si="5"/>
        <v>9.2505642996107106E-3</v>
      </c>
      <c r="E11" s="105">
        <f t="shared" si="0"/>
        <v>12.35558483097333</v>
      </c>
      <c r="F11" s="103">
        <v>16881588.162110001</v>
      </c>
      <c r="G11" s="103">
        <v>16948177.851509999</v>
      </c>
      <c r="H11" s="87">
        <f t="shared" si="1"/>
        <v>0.39445156913291096</v>
      </c>
      <c r="I11" s="89">
        <f t="shared" si="2"/>
        <v>14.196972086202287</v>
      </c>
      <c r="J11" s="103">
        <v>18441115.425560001</v>
      </c>
      <c r="K11" s="103">
        <v>18470205.757759999</v>
      </c>
      <c r="L11" s="87">
        <f t="shared" si="3"/>
        <v>0.15774714017395081</v>
      </c>
      <c r="M11" s="105">
        <f t="shared" si="4"/>
        <v>14.111861824492285</v>
      </c>
    </row>
    <row r="12" spans="1:13" ht="22.5" customHeight="1" x14ac:dyDescent="0.25">
      <c r="A12" s="75" t="s">
        <v>200</v>
      </c>
      <c r="B12" s="103">
        <v>913316.52344999998</v>
      </c>
      <c r="C12" s="103">
        <v>959639.49433000002</v>
      </c>
      <c r="D12" s="87">
        <f t="shared" si="5"/>
        <v>5.0719514747217875</v>
      </c>
      <c r="E12" s="105">
        <f t="shared" si="0"/>
        <v>8.0288666073604951</v>
      </c>
      <c r="F12" s="103">
        <v>10089400.26286</v>
      </c>
      <c r="G12" s="103">
        <v>9990576.8041099999</v>
      </c>
      <c r="H12" s="87">
        <f t="shared" si="1"/>
        <v>-0.97947802818150009</v>
      </c>
      <c r="I12" s="89">
        <f t="shared" si="2"/>
        <v>8.3688017234473868</v>
      </c>
      <c r="J12" s="103">
        <v>11235055.56487</v>
      </c>
      <c r="K12" s="103">
        <v>11061041.4197</v>
      </c>
      <c r="L12" s="87">
        <f t="shared" si="3"/>
        <v>-1.548849884767018</v>
      </c>
      <c r="M12" s="105">
        <f t="shared" si="4"/>
        <v>8.4510097070365653</v>
      </c>
    </row>
    <row r="13" spans="1:13" ht="22.5" customHeight="1" x14ac:dyDescent="0.25">
      <c r="A13" s="76" t="s">
        <v>201</v>
      </c>
      <c r="B13" s="103">
        <v>862334.48522999999</v>
      </c>
      <c r="C13" s="103">
        <v>921784.75205999997</v>
      </c>
      <c r="D13" s="87">
        <f t="shared" si="5"/>
        <v>6.8941075473913731</v>
      </c>
      <c r="E13" s="105">
        <f t="shared" si="0"/>
        <v>7.7121532186998509</v>
      </c>
      <c r="F13" s="103">
        <v>9537645.8695999999</v>
      </c>
      <c r="G13" s="103">
        <v>9991739.8408400007</v>
      </c>
      <c r="H13" s="87">
        <f t="shared" si="1"/>
        <v>4.7610697382607379</v>
      </c>
      <c r="I13" s="89">
        <f t="shared" si="2"/>
        <v>8.3697759638722697</v>
      </c>
      <c r="J13" s="103">
        <v>10534411.2289</v>
      </c>
      <c r="K13" s="103">
        <v>10904285.3793</v>
      </c>
      <c r="L13" s="87">
        <f t="shared" si="3"/>
        <v>3.5111041553541269</v>
      </c>
      <c r="M13" s="105">
        <f t="shared" si="4"/>
        <v>8.3312427909939561</v>
      </c>
    </row>
    <row r="14" spans="1:13" ht="22.5" customHeight="1" x14ac:dyDescent="0.25">
      <c r="A14" s="75" t="s">
        <v>202</v>
      </c>
      <c r="B14" s="103">
        <v>1031053.8184</v>
      </c>
      <c r="C14" s="103">
        <v>934394.41535999998</v>
      </c>
      <c r="D14" s="87">
        <f t="shared" si="5"/>
        <v>-9.3748164562347558</v>
      </c>
      <c r="E14" s="105">
        <f t="shared" si="0"/>
        <v>7.8176525288028733</v>
      </c>
      <c r="F14" s="103">
        <v>9975340.8803700004</v>
      </c>
      <c r="G14" s="103">
        <v>8993193.9296599999</v>
      </c>
      <c r="H14" s="87">
        <f t="shared" si="1"/>
        <v>-9.8457482555079476</v>
      </c>
      <c r="I14" s="89">
        <f t="shared" si="2"/>
        <v>7.5333244850160419</v>
      </c>
      <c r="J14" s="103">
        <v>11137067.08712</v>
      </c>
      <c r="K14" s="103">
        <v>9981990.8841600008</v>
      </c>
      <c r="L14" s="87">
        <f t="shared" si="3"/>
        <v>-10.37145770896759</v>
      </c>
      <c r="M14" s="105">
        <f t="shared" si="4"/>
        <v>7.6265786065445038</v>
      </c>
    </row>
    <row r="15" spans="1:13" ht="22.5" customHeight="1" x14ac:dyDescent="0.25">
      <c r="A15" s="75" t="s">
        <v>203</v>
      </c>
      <c r="B15" s="103">
        <v>799226.41014000005</v>
      </c>
      <c r="C15" s="103">
        <v>699312.15848999994</v>
      </c>
      <c r="D15" s="87">
        <f t="shared" si="5"/>
        <v>-12.501370122703801</v>
      </c>
      <c r="E15" s="105">
        <f t="shared" si="0"/>
        <v>5.8508263473895514</v>
      </c>
      <c r="F15" s="103">
        <v>7790381.1731099999</v>
      </c>
      <c r="G15" s="103">
        <v>7123122.7068299996</v>
      </c>
      <c r="H15" s="87">
        <f t="shared" si="1"/>
        <v>-8.5651581283746587</v>
      </c>
      <c r="I15" s="89">
        <f t="shared" si="2"/>
        <v>5.9668228125449652</v>
      </c>
      <c r="J15" s="103">
        <v>8607467.9790100008</v>
      </c>
      <c r="K15" s="103">
        <v>7744342.6656499999</v>
      </c>
      <c r="L15" s="87">
        <f t="shared" si="3"/>
        <v>-10.027633160701859</v>
      </c>
      <c r="M15" s="105">
        <f t="shared" si="4"/>
        <v>5.9169396947978026</v>
      </c>
    </row>
    <row r="16" spans="1:13" ht="22.5" customHeight="1" x14ac:dyDescent="0.25">
      <c r="A16" s="75" t="s">
        <v>204</v>
      </c>
      <c r="B16" s="103">
        <v>566270.86325000005</v>
      </c>
      <c r="C16" s="103">
        <v>796838.37896</v>
      </c>
      <c r="D16" s="87">
        <f t="shared" si="5"/>
        <v>40.716824875414417</v>
      </c>
      <c r="E16" s="105">
        <f t="shared" si="0"/>
        <v>6.6667838183983417</v>
      </c>
      <c r="F16" s="103">
        <v>5849503.1007000003</v>
      </c>
      <c r="G16" s="103">
        <v>5530121.10353</v>
      </c>
      <c r="H16" s="87">
        <f t="shared" si="1"/>
        <v>-5.459985090558896</v>
      </c>
      <c r="I16" s="89">
        <f t="shared" si="2"/>
        <v>4.6324139165874199</v>
      </c>
      <c r="J16" s="103">
        <v>6484868.2582900003</v>
      </c>
      <c r="K16" s="103">
        <v>6091459.5239000004</v>
      </c>
      <c r="L16" s="87">
        <f t="shared" si="3"/>
        <v>-6.066564789301335</v>
      </c>
      <c r="M16" s="105">
        <f t="shared" si="4"/>
        <v>4.65408107728571</v>
      </c>
    </row>
    <row r="17" spans="1:13" ht="22.5" customHeight="1" x14ac:dyDescent="0.25">
      <c r="A17" s="75" t="s">
        <v>205</v>
      </c>
      <c r="B17" s="103">
        <v>174300.81378</v>
      </c>
      <c r="C17" s="103">
        <v>192450.0441</v>
      </c>
      <c r="D17" s="87">
        <f t="shared" si="5"/>
        <v>10.412590696740924</v>
      </c>
      <c r="E17" s="105">
        <f t="shared" si="0"/>
        <v>1.610141872848136</v>
      </c>
      <c r="F17" s="103">
        <v>1930056.95187</v>
      </c>
      <c r="G17" s="103">
        <v>1960844.8483800001</v>
      </c>
      <c r="H17" s="87">
        <f t="shared" si="1"/>
        <v>1.5951807266707974</v>
      </c>
      <c r="I17" s="89">
        <f t="shared" si="2"/>
        <v>1.6425399722451095</v>
      </c>
      <c r="J17" s="103">
        <v>2101483.43511</v>
      </c>
      <c r="K17" s="103">
        <v>2140123.22927</v>
      </c>
      <c r="L17" s="87">
        <f t="shared" si="3"/>
        <v>1.838691350806555</v>
      </c>
      <c r="M17" s="105">
        <f t="shared" si="4"/>
        <v>1.6351265218664868</v>
      </c>
    </row>
    <row r="18" spans="1:13" ht="22.5" customHeight="1" x14ac:dyDescent="0.25">
      <c r="A18" s="75" t="s">
        <v>206</v>
      </c>
      <c r="B18" s="103">
        <v>169039.65247999999</v>
      </c>
      <c r="C18" s="103">
        <v>169572.42045999999</v>
      </c>
      <c r="D18" s="87">
        <f t="shared" si="5"/>
        <v>0.31517337629585984</v>
      </c>
      <c r="E18" s="105">
        <f t="shared" si="0"/>
        <v>1.4187352148435075</v>
      </c>
      <c r="F18" s="103">
        <v>2079604.71441</v>
      </c>
      <c r="G18" s="103">
        <v>1729397.8543499999</v>
      </c>
      <c r="H18" s="87">
        <f t="shared" si="1"/>
        <v>-16.84006857809786</v>
      </c>
      <c r="I18" s="89">
        <f t="shared" si="2"/>
        <v>1.448663878751874</v>
      </c>
      <c r="J18" s="103">
        <v>2328294.9978900002</v>
      </c>
      <c r="K18" s="103">
        <v>1875666.7979600001</v>
      </c>
      <c r="L18" s="87">
        <f t="shared" si="3"/>
        <v>-19.44032866712298</v>
      </c>
      <c r="M18" s="105">
        <f t="shared" si="4"/>
        <v>1.4330728649559721</v>
      </c>
    </row>
    <row r="19" spans="1:13" ht="22.5" customHeight="1" x14ac:dyDescent="0.25">
      <c r="A19" s="75" t="s">
        <v>207</v>
      </c>
      <c r="B19" s="103">
        <v>120267.11602</v>
      </c>
      <c r="C19" s="103">
        <v>139345.08994999999</v>
      </c>
      <c r="D19" s="87">
        <f t="shared" si="5"/>
        <v>15.863001094020907</v>
      </c>
      <c r="E19" s="105">
        <f t="shared" si="0"/>
        <v>1.1658369066816181</v>
      </c>
      <c r="F19" s="103">
        <v>1304839.1715500001</v>
      </c>
      <c r="G19" s="103">
        <v>1286785.81485</v>
      </c>
      <c r="H19" s="87">
        <f t="shared" si="1"/>
        <v>-1.3835694922121928</v>
      </c>
      <c r="I19" s="89">
        <f t="shared" si="2"/>
        <v>1.0779012619766013</v>
      </c>
      <c r="J19" s="103">
        <v>1460703.57489</v>
      </c>
      <c r="K19" s="103">
        <v>1416064.3578300001</v>
      </c>
      <c r="L19" s="87">
        <f t="shared" si="3"/>
        <v>-3.0560079284643047</v>
      </c>
      <c r="M19" s="105">
        <f t="shared" si="4"/>
        <v>1.0819210578577154</v>
      </c>
    </row>
    <row r="20" spans="1:13" ht="22.5" customHeight="1" x14ac:dyDescent="0.25">
      <c r="A20" s="75" t="s">
        <v>208</v>
      </c>
      <c r="B20" s="103">
        <v>195327.03109999999</v>
      </c>
      <c r="C20" s="103">
        <v>137244.07279000001</v>
      </c>
      <c r="D20" s="87">
        <f t="shared" si="5"/>
        <v>-29.736262299642352</v>
      </c>
      <c r="E20" s="105">
        <f t="shared" si="0"/>
        <v>1.148258652955001</v>
      </c>
      <c r="F20" s="103">
        <v>1722736.58938</v>
      </c>
      <c r="G20" s="103">
        <v>1199945.33235</v>
      </c>
      <c r="H20" s="87">
        <f t="shared" si="1"/>
        <v>-30.346557927242294</v>
      </c>
      <c r="I20" s="89">
        <f t="shared" si="2"/>
        <v>1.0051576362720249</v>
      </c>
      <c r="J20" s="103">
        <v>1920267.51645</v>
      </c>
      <c r="K20" s="103">
        <v>1384508.9127</v>
      </c>
      <c r="L20" s="87">
        <f t="shared" si="3"/>
        <v>-27.900206568116996</v>
      </c>
      <c r="M20" s="105">
        <f t="shared" si="4"/>
        <v>1.0578116306361036</v>
      </c>
    </row>
    <row r="21" spans="1:13" ht="22.5" customHeight="1" x14ac:dyDescent="0.25">
      <c r="A21" s="75" t="s">
        <v>209</v>
      </c>
      <c r="B21" s="103">
        <v>75599.967529999994</v>
      </c>
      <c r="C21" s="103">
        <v>112029.26699</v>
      </c>
      <c r="D21" s="87">
        <f t="shared" si="5"/>
        <v>48.186924743775762</v>
      </c>
      <c r="E21" s="105">
        <f t="shared" si="0"/>
        <v>0.93729785622367912</v>
      </c>
      <c r="F21" s="103">
        <v>716534.81484000001</v>
      </c>
      <c r="G21" s="103">
        <v>706634.04990999994</v>
      </c>
      <c r="H21" s="87">
        <f t="shared" si="1"/>
        <v>-1.381756297802623</v>
      </c>
      <c r="I21" s="89">
        <f t="shared" si="2"/>
        <v>0.59192580875816891</v>
      </c>
      <c r="J21" s="103">
        <v>830971.40208999999</v>
      </c>
      <c r="K21" s="103">
        <v>822868.16828999994</v>
      </c>
      <c r="L21" s="87">
        <f t="shared" si="3"/>
        <v>-0.97515194621853041</v>
      </c>
      <c r="M21" s="105">
        <f t="shared" si="4"/>
        <v>0.62869910833574982</v>
      </c>
    </row>
    <row r="22" spans="1:13" ht="24" customHeight="1" x14ac:dyDescent="0.2">
      <c r="A22" s="92" t="s">
        <v>42</v>
      </c>
      <c r="B22" s="104">
        <f>SUM(B9:B21)</f>
        <v>11384392.754039999</v>
      </c>
      <c r="C22" s="104">
        <f>SUM(C9:C21)</f>
        <v>11952365.648350002</v>
      </c>
      <c r="D22" s="102">
        <f t="shared" si="5"/>
        <v>4.9890486614531602</v>
      </c>
      <c r="E22" s="106">
        <f t="shared" si="0"/>
        <v>100</v>
      </c>
      <c r="F22" s="90">
        <f>SUM(F9:F21)</f>
        <v>122043161.00837001</v>
      </c>
      <c r="G22" s="90">
        <f>SUM(G9:G21)</f>
        <v>119378820.69925</v>
      </c>
      <c r="H22" s="102">
        <f>(G22-F22)/F22*100</f>
        <v>-2.1831131602182015</v>
      </c>
      <c r="I22" s="94">
        <f t="shared" si="2"/>
        <v>100</v>
      </c>
      <c r="J22" s="104">
        <f>SUM(J9:J21)</f>
        <v>135146553.21728</v>
      </c>
      <c r="K22" s="104">
        <f>SUM(K9:K21)</f>
        <v>130884258.84175999</v>
      </c>
      <c r="L22" s="102">
        <f t="shared" si="3"/>
        <v>-3.1538313586639251</v>
      </c>
      <c r="M22" s="106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9" workbookViewId="0">
      <selection activeCell="M17" sqref="M17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22"/>
    </row>
    <row r="8" spans="9:9" x14ac:dyDescent="0.2">
      <c r="I8" s="22"/>
    </row>
    <row r="9" spans="9:9" x14ac:dyDescent="0.2">
      <c r="I9" s="22"/>
    </row>
    <row r="10" spans="9:9" x14ac:dyDescent="0.2">
      <c r="I10" s="22"/>
    </row>
    <row r="17" spans="3:14" ht="12.75" customHeight="1" x14ac:dyDescent="0.2"/>
    <row r="21" spans="3:14" x14ac:dyDescent="0.2">
      <c r="C21" s="1" t="s">
        <v>112</v>
      </c>
    </row>
    <row r="22" spans="3:14" x14ac:dyDescent="0.2">
      <c r="C22" s="88" t="s">
        <v>119</v>
      </c>
    </row>
    <row r="24" spans="3:14" x14ac:dyDescent="0.2">
      <c r="H24" s="22"/>
      <c r="I24" s="22"/>
    </row>
    <row r="25" spans="3:14" x14ac:dyDescent="0.2">
      <c r="H25" s="22"/>
      <c r="I25" s="22"/>
    </row>
    <row r="26" spans="3:14" x14ac:dyDescent="0.2">
      <c r="H26" s="199"/>
      <c r="I26" s="199"/>
      <c r="N26" t="s">
        <v>43</v>
      </c>
    </row>
    <row r="27" spans="3:14" x14ac:dyDescent="0.2">
      <c r="H27" s="199"/>
      <c r="I27" s="199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22"/>
      <c r="I37" s="22"/>
    </row>
    <row r="38" spans="8:9" x14ac:dyDescent="0.2">
      <c r="H38" s="22"/>
      <c r="I38" s="22"/>
    </row>
    <row r="39" spans="8:9" x14ac:dyDescent="0.2">
      <c r="H39" s="199"/>
      <c r="I39" s="199"/>
    </row>
    <row r="40" spans="8:9" x14ac:dyDescent="0.2">
      <c r="H40" s="199"/>
      <c r="I40" s="199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22"/>
      <c r="I49" s="22"/>
    </row>
    <row r="50" spans="3:9" x14ac:dyDescent="0.2">
      <c r="H50" s="22"/>
      <c r="I50" s="22"/>
    </row>
    <row r="51" spans="3:9" x14ac:dyDescent="0.2">
      <c r="H51" s="199"/>
      <c r="I51" s="199"/>
    </row>
    <row r="52" spans="3:9" x14ac:dyDescent="0.2">
      <c r="H52" s="199"/>
      <c r="I52" s="199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23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O26" sqref="O26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3" spans="1:16" ht="15.75" x14ac:dyDescent="0.25">
      <c r="A3" s="48"/>
      <c r="B3" s="101" t="s">
        <v>123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s="50" customFormat="1" x14ac:dyDescent="0.2">
      <c r="A4" s="72"/>
      <c r="B4" s="85" t="s">
        <v>105</v>
      </c>
      <c r="C4" s="85" t="s">
        <v>44</v>
      </c>
      <c r="D4" s="85" t="s">
        <v>45</v>
      </c>
      <c r="E4" s="85" t="s">
        <v>46</v>
      </c>
      <c r="F4" s="85" t="s">
        <v>47</v>
      </c>
      <c r="G4" s="85" t="s">
        <v>48</v>
      </c>
      <c r="H4" s="85" t="s">
        <v>49</v>
      </c>
      <c r="I4" s="85" t="s">
        <v>0</v>
      </c>
      <c r="J4" s="85" t="s">
        <v>104</v>
      </c>
      <c r="K4" s="85" t="s">
        <v>50</v>
      </c>
      <c r="L4" s="85" t="s">
        <v>51</v>
      </c>
      <c r="M4" s="85" t="s">
        <v>52</v>
      </c>
      <c r="N4" s="85" t="s">
        <v>53</v>
      </c>
      <c r="O4" s="86" t="s">
        <v>103</v>
      </c>
      <c r="P4" s="86" t="s">
        <v>102</v>
      </c>
    </row>
    <row r="5" spans="1:16" x14ac:dyDescent="0.2">
      <c r="A5" s="77" t="s">
        <v>101</v>
      </c>
      <c r="B5" s="78" t="s">
        <v>168</v>
      </c>
      <c r="C5" s="107">
        <v>1065649.82684</v>
      </c>
      <c r="D5" s="107">
        <v>1140828.1350499999</v>
      </c>
      <c r="E5" s="107">
        <v>1193189.55632</v>
      </c>
      <c r="F5" s="107">
        <v>1159736.2181200001</v>
      </c>
      <c r="G5" s="107">
        <v>1095618.17927</v>
      </c>
      <c r="H5" s="107">
        <v>1215494.39748</v>
      </c>
      <c r="I5" s="79">
        <v>941932.23829000001</v>
      </c>
      <c r="J5" s="79">
        <v>1178368.1495300001</v>
      </c>
      <c r="K5" s="79">
        <v>1126221.22373</v>
      </c>
      <c r="L5" s="79">
        <v>1282001.57385</v>
      </c>
      <c r="M5" s="79">
        <v>1220258.7116400001</v>
      </c>
      <c r="N5" s="79">
        <v>0</v>
      </c>
      <c r="O5" s="107">
        <v>12619298.21012</v>
      </c>
      <c r="P5" s="80">
        <f t="shared" ref="P5:P24" si="0">O5/O$26*100</f>
        <v>10.570801534312093</v>
      </c>
    </row>
    <row r="6" spans="1:16" x14ac:dyDescent="0.2">
      <c r="A6" s="77" t="s">
        <v>100</v>
      </c>
      <c r="B6" s="78" t="s">
        <v>169</v>
      </c>
      <c r="C6" s="107">
        <v>628063.38780999999</v>
      </c>
      <c r="D6" s="107">
        <v>703842.56409</v>
      </c>
      <c r="E6" s="107">
        <v>741784.58134000003</v>
      </c>
      <c r="F6" s="107">
        <v>756367.42468000005</v>
      </c>
      <c r="G6" s="107">
        <v>685000.53215999994</v>
      </c>
      <c r="H6" s="107">
        <v>780237.97704999999</v>
      </c>
      <c r="I6" s="79">
        <v>566048.49961000006</v>
      </c>
      <c r="J6" s="79">
        <v>692896.80504999997</v>
      </c>
      <c r="K6" s="79">
        <v>672415.68599999999</v>
      </c>
      <c r="L6" s="79">
        <v>757117.32724000001</v>
      </c>
      <c r="M6" s="79">
        <v>745915.39343000005</v>
      </c>
      <c r="N6" s="79">
        <v>0</v>
      </c>
      <c r="O6" s="107">
        <v>7729690.1784600001</v>
      </c>
      <c r="P6" s="80">
        <f t="shared" si="0"/>
        <v>6.4749258982322671</v>
      </c>
    </row>
    <row r="7" spans="1:16" x14ac:dyDescent="0.2">
      <c r="A7" s="77" t="s">
        <v>99</v>
      </c>
      <c r="B7" s="78" t="s">
        <v>171</v>
      </c>
      <c r="C7" s="107">
        <v>556528.67908000003</v>
      </c>
      <c r="D7" s="107">
        <v>588514.52934000001</v>
      </c>
      <c r="E7" s="107">
        <v>600151.92191999999</v>
      </c>
      <c r="F7" s="107">
        <v>616958.70889000001</v>
      </c>
      <c r="G7" s="107">
        <v>589027.70513999998</v>
      </c>
      <c r="H7" s="107">
        <v>717265.23059000005</v>
      </c>
      <c r="I7" s="79">
        <v>509514.85275999998</v>
      </c>
      <c r="J7" s="79">
        <v>490338.74842999998</v>
      </c>
      <c r="K7" s="79">
        <v>625732.34516999999</v>
      </c>
      <c r="L7" s="79">
        <v>716693.29850999999</v>
      </c>
      <c r="M7" s="79">
        <v>711974.81267000001</v>
      </c>
      <c r="N7" s="79">
        <v>0</v>
      </c>
      <c r="O7" s="107">
        <v>6722700.8324999996</v>
      </c>
      <c r="P7" s="80">
        <f t="shared" si="0"/>
        <v>5.6314016113766439</v>
      </c>
    </row>
    <row r="8" spans="1:16" x14ac:dyDescent="0.2">
      <c r="A8" s="77" t="s">
        <v>98</v>
      </c>
      <c r="B8" s="78" t="s">
        <v>170</v>
      </c>
      <c r="C8" s="107">
        <v>438309.28383999999</v>
      </c>
      <c r="D8" s="107">
        <v>688462.19721999997</v>
      </c>
      <c r="E8" s="107">
        <v>619113.65581999999</v>
      </c>
      <c r="F8" s="107">
        <v>548142.31383</v>
      </c>
      <c r="G8" s="107">
        <v>536032.57715999999</v>
      </c>
      <c r="H8" s="107">
        <v>568902.36592000001</v>
      </c>
      <c r="I8" s="79">
        <v>407545.11051999999</v>
      </c>
      <c r="J8" s="79">
        <v>653421.81834999996</v>
      </c>
      <c r="K8" s="79">
        <v>558270.30593999999</v>
      </c>
      <c r="L8" s="79">
        <v>731702.72290000005</v>
      </c>
      <c r="M8" s="79">
        <v>731509.04868999997</v>
      </c>
      <c r="N8" s="79">
        <v>0</v>
      </c>
      <c r="O8" s="107">
        <v>6481411.4001900004</v>
      </c>
      <c r="P8" s="80">
        <f t="shared" si="0"/>
        <v>5.42928080728705</v>
      </c>
    </row>
    <row r="9" spans="1:16" x14ac:dyDescent="0.2">
      <c r="A9" s="77" t="s">
        <v>97</v>
      </c>
      <c r="B9" s="78" t="s">
        <v>172</v>
      </c>
      <c r="C9" s="107">
        <v>448435.20893999998</v>
      </c>
      <c r="D9" s="107">
        <v>475273.13685000001</v>
      </c>
      <c r="E9" s="107">
        <v>526448.31573000003</v>
      </c>
      <c r="F9" s="107">
        <v>559005.99416999996</v>
      </c>
      <c r="G9" s="107">
        <v>564536.28589000006</v>
      </c>
      <c r="H9" s="107">
        <v>632685.09652999998</v>
      </c>
      <c r="I9" s="79">
        <v>421067.97792999999</v>
      </c>
      <c r="J9" s="79">
        <v>604104.63936000003</v>
      </c>
      <c r="K9" s="79">
        <v>489496.22768000001</v>
      </c>
      <c r="L9" s="79">
        <v>584488.73346999998</v>
      </c>
      <c r="M9" s="79">
        <v>586001.32944</v>
      </c>
      <c r="N9" s="79">
        <v>0</v>
      </c>
      <c r="O9" s="107">
        <v>5891542.9459899999</v>
      </c>
      <c r="P9" s="80">
        <f t="shared" si="0"/>
        <v>4.9351659795940783</v>
      </c>
    </row>
    <row r="10" spans="1:16" x14ac:dyDescent="0.2">
      <c r="A10" s="77" t="s">
        <v>96</v>
      </c>
      <c r="B10" s="78" t="s">
        <v>173</v>
      </c>
      <c r="C10" s="107">
        <v>414297.23570999998</v>
      </c>
      <c r="D10" s="107">
        <v>511153.19711000001</v>
      </c>
      <c r="E10" s="107">
        <v>513510.78700000001</v>
      </c>
      <c r="F10" s="107">
        <v>481822.71925000002</v>
      </c>
      <c r="G10" s="107">
        <v>527364.21991999994</v>
      </c>
      <c r="H10" s="107">
        <v>560354.55194000003</v>
      </c>
      <c r="I10" s="79">
        <v>419037.41746000003</v>
      </c>
      <c r="J10" s="79">
        <v>499302.68079000001</v>
      </c>
      <c r="K10" s="79">
        <v>488112.83519000001</v>
      </c>
      <c r="L10" s="79">
        <v>505172.04314000002</v>
      </c>
      <c r="M10" s="79">
        <v>531211.60849000001</v>
      </c>
      <c r="N10" s="79">
        <v>0</v>
      </c>
      <c r="O10" s="107">
        <v>5451339.2960000001</v>
      </c>
      <c r="P10" s="80">
        <f t="shared" si="0"/>
        <v>4.5664207973150539</v>
      </c>
    </row>
    <row r="11" spans="1:16" x14ac:dyDescent="0.2">
      <c r="A11" s="77" t="s">
        <v>95</v>
      </c>
      <c r="B11" s="78" t="s">
        <v>174</v>
      </c>
      <c r="C11" s="107">
        <v>376927.62553999998</v>
      </c>
      <c r="D11" s="107">
        <v>421188.77789000003</v>
      </c>
      <c r="E11" s="107">
        <v>422763.27395</v>
      </c>
      <c r="F11" s="107">
        <v>422270.05832000001</v>
      </c>
      <c r="G11" s="107">
        <v>402615.90191000002</v>
      </c>
      <c r="H11" s="107">
        <v>443561.44147000002</v>
      </c>
      <c r="I11" s="79">
        <v>349742.74060999998</v>
      </c>
      <c r="J11" s="79">
        <v>440470.51081000001</v>
      </c>
      <c r="K11" s="79">
        <v>413583.49238000001</v>
      </c>
      <c r="L11" s="79">
        <v>448182.51457</v>
      </c>
      <c r="M11" s="79">
        <v>412268.62968999997</v>
      </c>
      <c r="N11" s="79">
        <v>0</v>
      </c>
      <c r="O11" s="107">
        <v>4553574.9671400003</v>
      </c>
      <c r="P11" s="80">
        <f t="shared" si="0"/>
        <v>3.8143909786240737</v>
      </c>
    </row>
    <row r="12" spans="1:16" x14ac:dyDescent="0.2">
      <c r="A12" s="77" t="s">
        <v>94</v>
      </c>
      <c r="B12" s="78" t="s">
        <v>175</v>
      </c>
      <c r="C12" s="107">
        <v>259727.03810000001</v>
      </c>
      <c r="D12" s="107">
        <v>297366.86226999998</v>
      </c>
      <c r="E12" s="107">
        <v>282096.53214000002</v>
      </c>
      <c r="F12" s="107">
        <v>368187.11</v>
      </c>
      <c r="G12" s="107">
        <v>337388.03167</v>
      </c>
      <c r="H12" s="107">
        <v>316411.03013999999</v>
      </c>
      <c r="I12" s="79">
        <v>223800.15919000001</v>
      </c>
      <c r="J12" s="79">
        <v>340375.51984000002</v>
      </c>
      <c r="K12" s="79">
        <v>298156.13202999998</v>
      </c>
      <c r="L12" s="79">
        <v>312396.29704999999</v>
      </c>
      <c r="M12" s="79">
        <v>325520.41998000001</v>
      </c>
      <c r="N12" s="79">
        <v>0</v>
      </c>
      <c r="O12" s="107">
        <v>3361425.1324100001</v>
      </c>
      <c r="P12" s="80">
        <f t="shared" si="0"/>
        <v>2.8157633931385604</v>
      </c>
    </row>
    <row r="13" spans="1:16" x14ac:dyDescent="0.2">
      <c r="A13" s="77" t="s">
        <v>93</v>
      </c>
      <c r="B13" s="78" t="s">
        <v>176</v>
      </c>
      <c r="C13" s="107">
        <v>248635.21445999999</v>
      </c>
      <c r="D13" s="107">
        <v>294772.44918</v>
      </c>
      <c r="E13" s="107">
        <v>366049.47113999998</v>
      </c>
      <c r="F13" s="107">
        <v>328492.18054999999</v>
      </c>
      <c r="G13" s="107">
        <v>274292.45529999997</v>
      </c>
      <c r="H13" s="107">
        <v>334947.93368999998</v>
      </c>
      <c r="I13" s="79">
        <v>283037.27104000002</v>
      </c>
      <c r="J13" s="79">
        <v>282895.89601000003</v>
      </c>
      <c r="K13" s="79">
        <v>270819.12965999998</v>
      </c>
      <c r="L13" s="79">
        <v>281101.07646000001</v>
      </c>
      <c r="M13" s="79">
        <v>304689.74170999997</v>
      </c>
      <c r="N13" s="79">
        <v>0</v>
      </c>
      <c r="O13" s="107">
        <v>3269732.8191999998</v>
      </c>
      <c r="P13" s="80">
        <f t="shared" si="0"/>
        <v>2.7389555367089851</v>
      </c>
    </row>
    <row r="14" spans="1:16" x14ac:dyDescent="0.2">
      <c r="A14" s="77" t="s">
        <v>92</v>
      </c>
      <c r="B14" s="78" t="s">
        <v>210</v>
      </c>
      <c r="C14" s="107">
        <v>263091.62271999998</v>
      </c>
      <c r="D14" s="107">
        <v>256114.23434</v>
      </c>
      <c r="E14" s="107">
        <v>325157.90655000001</v>
      </c>
      <c r="F14" s="107">
        <v>287479.20513000002</v>
      </c>
      <c r="G14" s="107">
        <v>301558.40015</v>
      </c>
      <c r="H14" s="107">
        <v>296700.10053</v>
      </c>
      <c r="I14" s="79">
        <v>167413.92360000001</v>
      </c>
      <c r="J14" s="79">
        <v>248642.32261</v>
      </c>
      <c r="K14" s="79">
        <v>258612.85131999999</v>
      </c>
      <c r="L14" s="79">
        <v>215487.94949999999</v>
      </c>
      <c r="M14" s="79">
        <v>224675.52437</v>
      </c>
      <c r="N14" s="79">
        <v>0</v>
      </c>
      <c r="O14" s="107">
        <v>2844934.0408200002</v>
      </c>
      <c r="P14" s="80">
        <f t="shared" si="0"/>
        <v>2.3831145459102978</v>
      </c>
    </row>
    <row r="15" spans="1:16" x14ac:dyDescent="0.2">
      <c r="A15" s="77" t="s">
        <v>91</v>
      </c>
      <c r="B15" s="78" t="s">
        <v>211</v>
      </c>
      <c r="C15" s="107">
        <v>185933.19967</v>
      </c>
      <c r="D15" s="107">
        <v>201457.27963999999</v>
      </c>
      <c r="E15" s="107">
        <v>279685.73577000003</v>
      </c>
      <c r="F15" s="107">
        <v>279606.91303</v>
      </c>
      <c r="G15" s="107">
        <v>290454.56630000001</v>
      </c>
      <c r="H15" s="107">
        <v>266713.41506999999</v>
      </c>
      <c r="I15" s="79">
        <v>187706.19506999999</v>
      </c>
      <c r="J15" s="79">
        <v>264316.92667000002</v>
      </c>
      <c r="K15" s="79">
        <v>221429.95371</v>
      </c>
      <c r="L15" s="79">
        <v>233079.66347999999</v>
      </c>
      <c r="M15" s="79">
        <v>243022.80045000001</v>
      </c>
      <c r="N15" s="79">
        <v>0</v>
      </c>
      <c r="O15" s="107">
        <v>2653406.6488600001</v>
      </c>
      <c r="P15" s="80">
        <f t="shared" si="0"/>
        <v>2.222677886511129</v>
      </c>
    </row>
    <row r="16" spans="1:16" x14ac:dyDescent="0.2">
      <c r="A16" s="77" t="s">
        <v>90</v>
      </c>
      <c r="B16" s="78" t="s">
        <v>177</v>
      </c>
      <c r="C16" s="107">
        <v>213991.98456000001</v>
      </c>
      <c r="D16" s="107">
        <v>271159.29079</v>
      </c>
      <c r="E16" s="107">
        <v>270150.44751000003</v>
      </c>
      <c r="F16" s="107">
        <v>214116.29029</v>
      </c>
      <c r="G16" s="107">
        <v>209680.16454999999</v>
      </c>
      <c r="H16" s="107">
        <v>295138.72317999997</v>
      </c>
      <c r="I16" s="79">
        <v>195245.54930000001</v>
      </c>
      <c r="J16" s="79">
        <v>220575.90311000001</v>
      </c>
      <c r="K16" s="79">
        <v>161336.72696</v>
      </c>
      <c r="L16" s="79">
        <v>207134.18804000001</v>
      </c>
      <c r="M16" s="79">
        <v>300037.95973</v>
      </c>
      <c r="N16" s="79">
        <v>0</v>
      </c>
      <c r="O16" s="107">
        <v>2558567.2280199998</v>
      </c>
      <c r="P16" s="80">
        <f t="shared" si="0"/>
        <v>2.143233793928804</v>
      </c>
    </row>
    <row r="17" spans="1:16" x14ac:dyDescent="0.2">
      <c r="A17" s="77" t="s">
        <v>89</v>
      </c>
      <c r="B17" s="78" t="s">
        <v>212</v>
      </c>
      <c r="C17" s="107">
        <v>181803.33992999999</v>
      </c>
      <c r="D17" s="107">
        <v>220632.97164</v>
      </c>
      <c r="E17" s="107">
        <v>250908.35162</v>
      </c>
      <c r="F17" s="107">
        <v>239000.27470000001</v>
      </c>
      <c r="G17" s="107">
        <v>228564.04920000001</v>
      </c>
      <c r="H17" s="107">
        <v>271424.13987000001</v>
      </c>
      <c r="I17" s="79">
        <v>186016.85660999999</v>
      </c>
      <c r="J17" s="79">
        <v>213073.11841</v>
      </c>
      <c r="K17" s="79">
        <v>234580.23498000001</v>
      </c>
      <c r="L17" s="79">
        <v>236382.68208</v>
      </c>
      <c r="M17" s="79">
        <v>228481.23300000001</v>
      </c>
      <c r="N17" s="79">
        <v>0</v>
      </c>
      <c r="O17" s="107">
        <v>2490867.2520400002</v>
      </c>
      <c r="P17" s="80">
        <f t="shared" si="0"/>
        <v>2.0865235872242529</v>
      </c>
    </row>
    <row r="18" spans="1:16" x14ac:dyDescent="0.2">
      <c r="A18" s="77" t="s">
        <v>88</v>
      </c>
      <c r="B18" s="78" t="s">
        <v>213</v>
      </c>
      <c r="C18" s="107">
        <v>243373.28017000001</v>
      </c>
      <c r="D18" s="107">
        <v>297419.60674000002</v>
      </c>
      <c r="E18" s="107">
        <v>248036.21440999999</v>
      </c>
      <c r="F18" s="107">
        <v>209339.4051</v>
      </c>
      <c r="G18" s="107">
        <v>211017.99934000001</v>
      </c>
      <c r="H18" s="107">
        <v>196469.02379000001</v>
      </c>
      <c r="I18" s="79">
        <v>206226.67292000001</v>
      </c>
      <c r="J18" s="79">
        <v>208544.11596</v>
      </c>
      <c r="K18" s="79">
        <v>195737.18304</v>
      </c>
      <c r="L18" s="79">
        <v>253409.51525999999</v>
      </c>
      <c r="M18" s="79">
        <v>216439.05312999999</v>
      </c>
      <c r="N18" s="79">
        <v>0</v>
      </c>
      <c r="O18" s="107">
        <v>2486012.0698600002</v>
      </c>
      <c r="P18" s="80">
        <f t="shared" si="0"/>
        <v>2.0824565490749722</v>
      </c>
    </row>
    <row r="19" spans="1:16" x14ac:dyDescent="0.2">
      <c r="A19" s="77" t="s">
        <v>87</v>
      </c>
      <c r="B19" s="78" t="s">
        <v>214</v>
      </c>
      <c r="C19" s="107">
        <v>189577.05523999999</v>
      </c>
      <c r="D19" s="107">
        <v>236835.60404000001</v>
      </c>
      <c r="E19" s="107">
        <v>267851.74696999998</v>
      </c>
      <c r="F19" s="107">
        <v>258139.88854000001</v>
      </c>
      <c r="G19" s="107">
        <v>229934.19661000001</v>
      </c>
      <c r="H19" s="107">
        <v>233714.9394</v>
      </c>
      <c r="I19" s="79">
        <v>186062.18302999999</v>
      </c>
      <c r="J19" s="79">
        <v>200138.31763000001</v>
      </c>
      <c r="K19" s="79">
        <v>203231.30931000001</v>
      </c>
      <c r="L19" s="79">
        <v>222011.60146999999</v>
      </c>
      <c r="M19" s="79">
        <v>230813.10617000001</v>
      </c>
      <c r="N19" s="79">
        <v>0</v>
      </c>
      <c r="O19" s="107">
        <v>2458309.9484100002</v>
      </c>
      <c r="P19" s="80">
        <f t="shared" si="0"/>
        <v>2.0592513261654668</v>
      </c>
    </row>
    <row r="20" spans="1:16" x14ac:dyDescent="0.2">
      <c r="A20" s="77" t="s">
        <v>86</v>
      </c>
      <c r="B20" s="78" t="s">
        <v>215</v>
      </c>
      <c r="C20" s="107">
        <v>172772.86040999999</v>
      </c>
      <c r="D20" s="107">
        <v>207595.95009</v>
      </c>
      <c r="E20" s="107">
        <v>233815.10373</v>
      </c>
      <c r="F20" s="107">
        <v>202285.8083</v>
      </c>
      <c r="G20" s="107">
        <v>204384.16818000001</v>
      </c>
      <c r="H20" s="107">
        <v>236277.01423</v>
      </c>
      <c r="I20" s="79">
        <v>169351.66696999999</v>
      </c>
      <c r="J20" s="79">
        <v>196704.99419999999</v>
      </c>
      <c r="K20" s="79">
        <v>206062.65101</v>
      </c>
      <c r="L20" s="79">
        <v>206033.69523000001</v>
      </c>
      <c r="M20" s="79">
        <v>231033.22177999999</v>
      </c>
      <c r="N20" s="79">
        <v>0</v>
      </c>
      <c r="O20" s="107">
        <v>2266317.1341300001</v>
      </c>
      <c r="P20" s="80">
        <f t="shared" si="0"/>
        <v>1.8984247966726968</v>
      </c>
    </row>
    <row r="21" spans="1:16" x14ac:dyDescent="0.2">
      <c r="A21" s="77" t="s">
        <v>85</v>
      </c>
      <c r="B21" s="78" t="s">
        <v>216</v>
      </c>
      <c r="C21" s="107">
        <v>123030.85677</v>
      </c>
      <c r="D21" s="107">
        <v>152814.32201</v>
      </c>
      <c r="E21" s="107">
        <v>169218.49363000001</v>
      </c>
      <c r="F21" s="107">
        <v>175264.98988000001</v>
      </c>
      <c r="G21" s="107">
        <v>186060.73895999999</v>
      </c>
      <c r="H21" s="107">
        <v>230540.62787999999</v>
      </c>
      <c r="I21" s="79">
        <v>171623.27022000001</v>
      </c>
      <c r="J21" s="79">
        <v>246430.68692000001</v>
      </c>
      <c r="K21" s="79">
        <v>230904.47633</v>
      </c>
      <c r="L21" s="79">
        <v>256933.04263000001</v>
      </c>
      <c r="M21" s="79">
        <v>214411.13852000001</v>
      </c>
      <c r="N21" s="79">
        <v>0</v>
      </c>
      <c r="O21" s="107">
        <v>2157232.6437499998</v>
      </c>
      <c r="P21" s="80">
        <f t="shared" si="0"/>
        <v>1.8070480434588116</v>
      </c>
    </row>
    <row r="22" spans="1:16" x14ac:dyDescent="0.2">
      <c r="A22" s="77" t="s">
        <v>84</v>
      </c>
      <c r="B22" s="78" t="s">
        <v>217</v>
      </c>
      <c r="C22" s="107">
        <v>159190.0061</v>
      </c>
      <c r="D22" s="107">
        <v>107601.87053</v>
      </c>
      <c r="E22" s="107">
        <v>142034.5336</v>
      </c>
      <c r="F22" s="107">
        <v>182911.52273999999</v>
      </c>
      <c r="G22" s="107">
        <v>193522.27416999999</v>
      </c>
      <c r="H22" s="107">
        <v>204214.35618999999</v>
      </c>
      <c r="I22" s="79">
        <v>159874.69153000001</v>
      </c>
      <c r="J22" s="79">
        <v>215497.81880000001</v>
      </c>
      <c r="K22" s="79">
        <v>202405.99687</v>
      </c>
      <c r="L22" s="79">
        <v>227035.70753000001</v>
      </c>
      <c r="M22" s="79">
        <v>277943.49112999998</v>
      </c>
      <c r="N22" s="79">
        <v>0</v>
      </c>
      <c r="O22" s="107">
        <v>2072232.2691899999</v>
      </c>
      <c r="P22" s="80">
        <f t="shared" si="0"/>
        <v>1.7358458200978182</v>
      </c>
    </row>
    <row r="23" spans="1:16" x14ac:dyDescent="0.2">
      <c r="A23" s="77" t="s">
        <v>83</v>
      </c>
      <c r="B23" s="78" t="s">
        <v>218</v>
      </c>
      <c r="C23" s="107">
        <v>95495.424339999998</v>
      </c>
      <c r="D23" s="107">
        <v>138238.78941999999</v>
      </c>
      <c r="E23" s="107">
        <v>129489.88235</v>
      </c>
      <c r="F23" s="107">
        <v>159300.27442999999</v>
      </c>
      <c r="G23" s="107">
        <v>115600.33018999999</v>
      </c>
      <c r="H23" s="107">
        <v>125670.10021999999</v>
      </c>
      <c r="I23" s="79">
        <v>107796.37978</v>
      </c>
      <c r="J23" s="79">
        <v>149947.34252000001</v>
      </c>
      <c r="K23" s="79">
        <v>143686.16722</v>
      </c>
      <c r="L23" s="79">
        <v>180270.47258</v>
      </c>
      <c r="M23" s="79">
        <v>240624.5882</v>
      </c>
      <c r="N23" s="79">
        <v>0</v>
      </c>
      <c r="O23" s="107">
        <v>1586119.75125</v>
      </c>
      <c r="P23" s="80">
        <f t="shared" si="0"/>
        <v>1.3286441782214431</v>
      </c>
    </row>
    <row r="24" spans="1:16" x14ac:dyDescent="0.2">
      <c r="A24" s="77" t="s">
        <v>82</v>
      </c>
      <c r="B24" s="78" t="s">
        <v>219</v>
      </c>
      <c r="C24" s="107">
        <v>103484.04521</v>
      </c>
      <c r="D24" s="107">
        <v>155072.16902</v>
      </c>
      <c r="E24" s="107">
        <v>154850.55475000001</v>
      </c>
      <c r="F24" s="107">
        <v>183889.47145000001</v>
      </c>
      <c r="G24" s="107">
        <v>159194.60222</v>
      </c>
      <c r="H24" s="107">
        <v>177218.83293999999</v>
      </c>
      <c r="I24" s="79">
        <v>115801.96743999999</v>
      </c>
      <c r="J24" s="79">
        <v>126944.598</v>
      </c>
      <c r="K24" s="79">
        <v>111368.65313999999</v>
      </c>
      <c r="L24" s="79">
        <v>142131.45743000001</v>
      </c>
      <c r="M24" s="79">
        <v>143977.64780999999</v>
      </c>
      <c r="N24" s="79">
        <v>0</v>
      </c>
      <c r="O24" s="107">
        <v>1573933.9994099999</v>
      </c>
      <c r="P24" s="80">
        <f t="shared" si="0"/>
        <v>1.318436545268945</v>
      </c>
    </row>
    <row r="25" spans="1:16" x14ac:dyDescent="0.2">
      <c r="A25" s="81"/>
      <c r="B25" s="200" t="s">
        <v>81</v>
      </c>
      <c r="C25" s="200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108">
        <f>SUM(O5:O24)</f>
        <v>81228648.76775001</v>
      </c>
      <c r="P25" s="83">
        <f>SUM(P5:P24)</f>
        <v>68.04276360912344</v>
      </c>
    </row>
    <row r="26" spans="1:16" ht="13.5" customHeight="1" x14ac:dyDescent="0.2">
      <c r="A26" s="81"/>
      <c r="B26" s="201" t="s">
        <v>80</v>
      </c>
      <c r="C26" s="201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108">
        <v>119378820.69925</v>
      </c>
      <c r="P26" s="79">
        <f>O26/O$26*100</f>
        <v>100</v>
      </c>
    </row>
    <row r="27" spans="1:16" x14ac:dyDescent="0.2">
      <c r="B27" s="49"/>
    </row>
    <row r="28" spans="1:16" x14ac:dyDescent="0.2">
      <c r="B28" s="22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N8" sqref="N8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24" t="s">
        <v>2</v>
      </c>
    </row>
    <row r="2" spans="2:2" ht="15" x14ac:dyDescent="0.25">
      <c r="B2" s="24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23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2016-11-30T19:19:20Z</dcterms:modified>
</cp:coreProperties>
</file>