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suleymansanli\Desktop\Yeni klasör (12)\"/>
    </mc:Choice>
  </mc:AlternateContent>
  <bookViews>
    <workbookView xWindow="240" yWindow="480" windowWidth="15570" windowHeight="7590" tabRatio="900" firstSheet="1" activeTab="11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6_AYLIK_IHR" sheetId="22" r:id="rId14"/>
  </sheets>
  <calcPr calcId="152511"/>
</workbook>
</file>

<file path=xl/calcChain.xml><?xml version="1.0" encoding="utf-8"?>
<calcChain xmlns="http://schemas.openxmlformats.org/spreadsheetml/2006/main">
  <c r="L45" i="1" l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46" i="1" l="1"/>
  <c r="I46" i="1"/>
  <c r="L46" i="1"/>
  <c r="H46" i="1"/>
  <c r="E46" i="1"/>
  <c r="D46" i="1"/>
  <c r="G49" i="1"/>
  <c r="F49" i="1"/>
  <c r="H49" i="1" l="1"/>
  <c r="D84" i="22"/>
  <c r="C84" i="22"/>
  <c r="D82" i="22"/>
  <c r="C82" i="22"/>
  <c r="F45" i="1"/>
  <c r="H45" i="1" s="1"/>
  <c r="E76" i="22" l="1"/>
  <c r="O76" i="22" l="1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M58" i="22"/>
  <c r="N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M24" i="22"/>
  <c r="N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M2" i="22"/>
  <c r="N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K7" i="2" l="1"/>
  <c r="J7" i="2"/>
  <c r="G7" i="2"/>
  <c r="F7" i="2"/>
  <c r="C7" i="2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8" i="1" l="1"/>
  <c r="K22" i="1"/>
  <c r="J22" i="1"/>
  <c r="J22" i="2" s="1"/>
  <c r="G22" i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J44" i="1"/>
  <c r="K8" i="2"/>
  <c r="K22" i="2"/>
  <c r="K29" i="2"/>
  <c r="K18" i="2"/>
  <c r="C8" i="1"/>
  <c r="G23" i="2"/>
  <c r="K27" i="2"/>
  <c r="C22" i="1"/>
  <c r="C22" i="2" s="1"/>
  <c r="G42" i="2"/>
  <c r="K44" i="1"/>
  <c r="J46" i="2"/>
  <c r="J44" i="2" l="1"/>
  <c r="J45" i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F44" i="2" l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O75" i="22" l="1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E44" i="1"/>
  <c r="D44" i="1"/>
  <c r="B44" i="3" s="1"/>
  <c r="H43" i="1"/>
  <c r="D43" i="3" s="1"/>
  <c r="E43" i="1"/>
  <c r="D43" i="1"/>
  <c r="B43" i="3" s="1"/>
  <c r="H42" i="1"/>
  <c r="D42" i="3" s="1"/>
  <c r="E42" i="1"/>
  <c r="D42" i="1"/>
  <c r="B42" i="3" s="1"/>
  <c r="H41" i="1"/>
  <c r="D41" i="3" s="1"/>
  <c r="E41" i="1"/>
  <c r="D41" i="1"/>
  <c r="B41" i="3" s="1"/>
  <c r="H40" i="1"/>
  <c r="D40" i="3" s="1"/>
  <c r="E40" i="1"/>
  <c r="D40" i="1"/>
  <c r="B40" i="3" s="1"/>
  <c r="H39" i="1"/>
  <c r="D39" i="3" s="1"/>
  <c r="E39" i="1"/>
  <c r="D39" i="1"/>
  <c r="B39" i="3" s="1"/>
  <c r="H38" i="1"/>
  <c r="D38" i="3" s="1"/>
  <c r="E38" i="1"/>
  <c r="D38" i="1"/>
  <c r="B38" i="3" s="1"/>
  <c r="H37" i="1"/>
  <c r="D37" i="3" s="1"/>
  <c r="E37" i="1"/>
  <c r="D37" i="1"/>
  <c r="B37" i="3" s="1"/>
  <c r="H36" i="1"/>
  <c r="D36" i="3" s="1"/>
  <c r="E36" i="1"/>
  <c r="D36" i="1"/>
  <c r="B36" i="3" s="1"/>
  <c r="H35" i="1"/>
  <c r="D35" i="3" s="1"/>
  <c r="E35" i="1"/>
  <c r="D35" i="1"/>
  <c r="B35" i="3" s="1"/>
  <c r="H34" i="1"/>
  <c r="D34" i="3" s="1"/>
  <c r="E34" i="1"/>
  <c r="D34" i="1"/>
  <c r="B34" i="3" s="1"/>
  <c r="H33" i="1"/>
  <c r="D33" i="3" s="1"/>
  <c r="E33" i="1"/>
  <c r="D33" i="1"/>
  <c r="B33" i="3" s="1"/>
  <c r="H32" i="1"/>
  <c r="D32" i="3" s="1"/>
  <c r="E32" i="1"/>
  <c r="D32" i="1"/>
  <c r="B32" i="3" s="1"/>
  <c r="H31" i="1"/>
  <c r="D31" i="3" s="1"/>
  <c r="E31" i="1"/>
  <c r="D31" i="1"/>
  <c r="B31" i="3" s="1"/>
  <c r="H30" i="1"/>
  <c r="D30" i="3" s="1"/>
  <c r="E30" i="1"/>
  <c r="D30" i="1"/>
  <c r="B30" i="3" s="1"/>
  <c r="H29" i="1"/>
  <c r="D29" i="3" s="1"/>
  <c r="E29" i="1"/>
  <c r="D29" i="1"/>
  <c r="B29" i="3" s="1"/>
  <c r="H28" i="1"/>
  <c r="D28" i="3" s="1"/>
  <c r="E28" i="1"/>
  <c r="D28" i="1"/>
  <c r="B28" i="3" s="1"/>
  <c r="H27" i="1"/>
  <c r="D27" i="3" s="1"/>
  <c r="E27" i="1"/>
  <c r="D27" i="1"/>
  <c r="B27" i="3" s="1"/>
  <c r="H26" i="1"/>
  <c r="D26" i="3" s="1"/>
  <c r="E26" i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<sst xmlns="http://schemas.openxmlformats.org/spreadsheetml/2006/main" count="421" uniqueCount="230">
  <si>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</si>
  <si>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</si>
  <si>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</si>
  <si>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</si>
  <si>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</si>
  <si>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</si>
  <si>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</si>
  <si>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</si>
  <si>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</si>
  <si>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</si>
  <si>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</si>
  <si>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</si>
  <si>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</si>
  <si>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</si>
  <si>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</si>
  <si>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</si>
  <si>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</si>
  <si>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</si>
  <si>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</si>
  <si>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</si>
  <si>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</si>
  <si>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</si>
  <si>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</si>
  <si>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</si>
  <si>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</si>
  <si>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</si>
  <si>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</si>
  <si>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</si>
  <si>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</si>
  <si>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</si>
  <si>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</si>
  <si>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</si>
  <si>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</si>
  <si>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</si>
  <si>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</si>
  <si>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</si>
  <si>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</si>
  <si>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</si>
  <si>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</si>
  <si>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</si>
  <si>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</si>
  <si>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</si>
  <si>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</si>
  <si>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</si>
  <si>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</si>
  <si>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</si>
  <si>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</si>
  <si>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</si>
  <si>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</si>
  <si>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</si>
  <si>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</si>
  <si>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</si>
  <si>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</si>
  <si>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</si>
  <si>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</si>
  <si>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</si>
  <si>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</si>
  <si>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</si>
  <si>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</si>
  <si>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</si>
  <si>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</si>
  <si>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</si>
  <si>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</si>
  <si>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</si>
  <si>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</si>
  <si>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</si>
  <si>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</si>
  <si>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</si>
  <si>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</si>
  <si>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</si>
  <si>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</si>
  <si>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</si>
  <si>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</si>
  <si>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</si>
  <si>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</si>
  <si>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</si>
  <si>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</si>
  <si>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</si>
  <si>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</si>
  <si>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</si>
  <si>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</si>
  <si>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</si>
  <si>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</si>
  <si>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</si>
  <si>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</si>
  <si>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</si>
  <si>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</si>
  <si>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</si>
  <si>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</si>
  <si>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</si>
  <si>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</si>
  <si>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</si>
  <si>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</si>
  <si>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</si>
  <si>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</si>
  <si>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</si>
  <si>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</si>
  <si>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</si>
  <si>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</si>
  <si>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</si>
  <si>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</si>
  <si>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</si>
  <si>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</si>
  <si>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</si>
  <si>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</si>
  <si>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</si>
  <si>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</si>
  <si>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</si>
  <si>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</si>
  <si>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</si>
  <si>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</si>
  <si>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Pay(15)  (%)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</si>
  <si>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</si>
  <si>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</si>
  <si>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</si>
  <si>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</si>
  <si>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</si>
  <si>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</si>
  <si>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* Haziran ayı için TİM rakamı kullanılmıştır. </t>
  </si>
  <si>
    <t>Değişim    ('16/'15)</t>
  </si>
  <si>
    <t xml:space="preserve"> Pay(16)  (%)</t>
  </si>
  <si>
    <t>Not: İlgili dönem ortalama MB Dolar Satış Kuru baz alınarak hesaplanmıştır.</t>
  </si>
  <si>
    <t>2016 YILI İHRACATIMIZDA İLK 20 ÜLKE (1.000 $)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</si>
  <si>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=2015 Yılında 0 fobusd üzerindeki İller baz alınmıştır.</t>
    </r>
  </si>
  <si>
    <t>SON 12 AYLIK
(2016/2015)</t>
  </si>
  <si>
    <t>1 Mart - 31 Mart</t>
  </si>
  <si>
    <t>1- Ocak - 31 Mart</t>
  </si>
  <si>
    <t>1 Nisan - 31 Mart</t>
  </si>
  <si>
    <t xml:space="preserve">SEKTÖREL BAZDA İHRACAT RAKAMLARI -1.000 $ </t>
  </si>
  <si>
    <t>2014 - 2015</t>
  </si>
  <si>
    <t>2015 - 2016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</si>
  <si>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</si>
  <si>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</si>
  <si>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</si>
  <si>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</si>
  <si>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</si>
  <si>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</si>
  <si>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</si>
  <si>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</si>
  <si>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</si>
  <si>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</si>
  <si>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</si>
  <si>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</si>
  <si>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</si>
  <si>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</si>
  <si>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</si>
  <si>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</si>
  <si>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</si>
  <si>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</si>
  <si>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</si>
  <si>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</si>
  <si>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</si>
  <si>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</si>
  <si>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</si>
  <si>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</si>
  <si>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</si>
  <si>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</si>
  <si>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</si>
  <si>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 xml:space="preserve">LETONYA </t>
  </si>
  <si>
    <t>SOMALI</t>
  </si>
  <si>
    <t>ETİYOPYA</t>
  </si>
  <si>
    <t xml:space="preserve">BEYAZ RUSYA </t>
  </si>
  <si>
    <t>HIRVATİSTAN</t>
  </si>
  <si>
    <t xml:space="preserve">ESTONYA </t>
  </si>
  <si>
    <t>HOLLANDA</t>
  </si>
  <si>
    <t>MOLDAVYA</t>
  </si>
  <si>
    <t xml:space="preserve">MAKEDONYA </t>
  </si>
  <si>
    <t>İRAN (İSLAM CUM.)</t>
  </si>
  <si>
    <t xml:space="preserve">ALMANYA </t>
  </si>
  <si>
    <t>BİRLEŞİK KRALLIK</t>
  </si>
  <si>
    <t>IRAK</t>
  </si>
  <si>
    <t>İTALYA</t>
  </si>
  <si>
    <t>BİRLEŞİK DEVLETLER</t>
  </si>
  <si>
    <t>FRANSA</t>
  </si>
  <si>
    <t>İSPANYA</t>
  </si>
  <si>
    <t xml:space="preserve">SUUDİ ARABİSTAN </t>
  </si>
  <si>
    <t>İSTANBUL</t>
  </si>
  <si>
    <t>BURSA</t>
  </si>
  <si>
    <t>KOCAELI</t>
  </si>
  <si>
    <t>İZMIR</t>
  </si>
  <si>
    <t>GAZIANTEP</t>
  </si>
  <si>
    <t>ANKARA</t>
  </si>
  <si>
    <t>MANISA</t>
  </si>
  <si>
    <t>DENIZLI</t>
  </si>
  <si>
    <t>SAKARYA</t>
  </si>
  <si>
    <t>HATAY</t>
  </si>
  <si>
    <t>SIIRT</t>
  </si>
  <si>
    <t>KIRIKKALE</t>
  </si>
  <si>
    <t>BAYBURT</t>
  </si>
  <si>
    <t>KILIS</t>
  </si>
  <si>
    <t>YOZGAT</t>
  </si>
  <si>
    <t>ADIYAMAN</t>
  </si>
  <si>
    <t>ARDAHAN</t>
  </si>
  <si>
    <t>ZONGULDAK</t>
  </si>
  <si>
    <t>MUĞLA</t>
  </si>
  <si>
    <t>DIYARBAKIR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</si>
  <si>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</si>
  <si>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</si>
  <si>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</si>
  <si>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</si>
  <si>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</si>
  <si>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</si>
  <si>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</si>
  <si>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</si>
  <si>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</si>
  <si>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DAİB</t>
  </si>
  <si>
    <t>KİB</t>
  </si>
  <si>
    <t>BAİB</t>
  </si>
  <si>
    <t>DKİB</t>
  </si>
  <si>
    <t xml:space="preserve">MISIR </t>
  </si>
  <si>
    <t>BİRLEŞİK ARAP EMİRLİKLERİ</t>
  </si>
  <si>
    <t xml:space="preserve">POLONYA </t>
  </si>
  <si>
    <t>İSRAİL</t>
  </si>
  <si>
    <t xml:space="preserve">ROMANYA </t>
  </si>
  <si>
    <t>BELÇİKA</t>
  </si>
  <si>
    <t>BULGARİSTAN</t>
  </si>
  <si>
    <t>CEZAYİR</t>
  </si>
  <si>
    <t>ÇİN HALK CUMHURİYETİ</t>
  </si>
  <si>
    <t xml:space="preserve">RUSYA FEDERASYONU </t>
  </si>
  <si>
    <t>1 - 31 MART</t>
  </si>
  <si>
    <t>1 OCAK  -  31 MART</t>
  </si>
  <si>
    <t>2015  1 - 31 MART</t>
  </si>
  <si>
    <t>2016  1 - 31 MART</t>
  </si>
  <si>
    <t>MART (2016/2015)</t>
  </si>
  <si>
    <t>OCAK-MART
(2016/2015)</t>
  </si>
  <si>
    <t>1 - 31 MART İHRACAT RAKAMLARI</t>
  </si>
  <si>
    <t>MART 2016 İHRACAT RAKAMLARI - TL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</si>
  <si>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2016 yılı için TUİK rakamları kullanılmıştır. </t>
    </r>
  </si>
  <si>
    <t>EURO</t>
  </si>
  <si>
    <t>*Ocak - Mart dönemi için ilk ay TUİK, son ay TİM rakamı kullanılmıştır.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</si>
</sst>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8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9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7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4" applyNumberFormat="0" applyFill="0" applyAlignment="0" applyProtection="0"/>
    <xf numFmtId="0" fontId="7" fillId="0" borderId="2" applyNumberFormat="0" applyFill="0" applyAlignment="0" applyProtection="0"/>
    <xf numFmtId="0" fontId="60" fillId="0" borderId="25" applyNumberFormat="0" applyFill="0" applyAlignment="0" applyProtection="0"/>
    <xf numFmtId="0" fontId="8" fillId="0" borderId="3" applyNumberFormat="0" applyFill="0" applyAlignment="0" applyProtection="0"/>
    <xf numFmtId="0" fontId="61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11" fillId="0" borderId="6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14" fillId="0" borderId="8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3" fillId="41" borderId="28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7" fillId="32" borderId="0" applyNumberFormat="0" applyBorder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69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4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0" fontId="45" fillId="0" borderId="0" xfId="0" applyFont="1"/>
    <xf numFmtId="0" fontId="46" fillId="26" borderId="17" xfId="0" applyFont="1" applyFill="1" applyBorder="1"/>
    <xf numFmtId="0" fontId="47" fillId="0" borderId="0" xfId="0" applyFont="1"/>
    <xf numFmtId="0" fontId="48" fillId="26" borderId="17" xfId="0" applyFont="1" applyFill="1" applyBorder="1"/>
    <xf numFmtId="0" fontId="50" fillId="0" borderId="0" xfId="0" applyFont="1"/>
    <xf numFmtId="0" fontId="51" fillId="26" borderId="20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0" fontId="23" fillId="24" borderId="9" xfId="2" applyFont="1" applyFill="1" applyBorder="1"/>
    <xf numFmtId="3" fontId="21" fillId="24" borderId="9" xfId="2" applyNumberFormat="1" applyFont="1" applyFill="1" applyBorder="1" applyAlignment="1">
      <alignment horizontal="center"/>
    </xf>
    <xf numFmtId="0" fontId="21" fillId="24" borderId="9" xfId="2" applyFont="1" applyFill="1" applyBorder="1"/>
    <xf numFmtId="0" fontId="22" fillId="24" borderId="9" xfId="2" applyFont="1" applyFill="1" applyBorder="1"/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3" fontId="29" fillId="24" borderId="9" xfId="2" applyNumberFormat="1" applyFont="1" applyFill="1" applyBorder="1" applyAlignment="1">
      <alignment horizontal="center"/>
    </xf>
    <xf numFmtId="166" fontId="29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2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3" fontId="75" fillId="24" borderId="9" xfId="2" applyNumberFormat="1" applyFont="1" applyFill="1" applyBorder="1" applyAlignment="1">
      <alignment horizontal="center"/>
    </xf>
    <xf numFmtId="166" fontId="75" fillId="24" borderId="9" xfId="2" applyNumberFormat="1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1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9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51" fillId="26" borderId="22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'2002_2016_AYLIK_IHR'!$A$25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'2002_2016_AYLIK_IHR'!$C$25:$N$25</c:f>
              <c:numCache>
                <c:formatCode>#,##0</c:formatCode>
                <c:ptCount val="12"/>
                <c:pt idx="0">
                  <c:v>8662952.5090200007</c:v>
                </c:pt>
                <c:pt idx="1">
                  <c:v>8523751.4495199993</c:v>
                </c:pt>
                <c:pt idx="2">
                  <c:v>9125971.5394499991</c:v>
                </c:pt>
                <c:pt idx="3">
                  <c:v>9712835.5753299985</c:v>
                </c:pt>
                <c:pt idx="4">
                  <c:v>8807549.107280001</c:v>
                </c:pt>
                <c:pt idx="5">
                  <c:v>9651531.1268899981</c:v>
                </c:pt>
                <c:pt idx="6">
                  <c:v>8898945.1735600028</c:v>
                </c:pt>
                <c:pt idx="7">
                  <c:v>8629858.1596299987</c:v>
                </c:pt>
                <c:pt idx="8">
                  <c:v>8695074.9974000007</c:v>
                </c:pt>
                <c:pt idx="9">
                  <c:v>9873357.6693399958</c:v>
                </c:pt>
                <c:pt idx="10">
                  <c:v>9099041.1808300018</c:v>
                </c:pt>
                <c:pt idx="11">
                  <c:v>9212852.4721299987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'2002_2016_AYLIK_IHR'!$A$24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'2002_2016_AYLIK_IHR'!$C$24:$E$24</c:f>
              <c:numCache>
                <c:formatCode>#,##0</c:formatCode>
                <c:ptCount val="3"/>
                <c:pt idx="0">
                  <c:v>7477349.17368</c:v>
                </c:pt>
                <c:pt idx="1">
                  <c:v>8801632.8997600004</c:v>
                </c:pt>
                <c:pt idx="2">
                  <c:v>9447400.2411699984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822272"/>
        <c:axId val="132828992"/>
      </c:lineChart>
      <c:catAx>
        <c:axId val="13282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82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8289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82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'2002_2016_AYLIK_IHR'!$C$10:$E$10</c:f>
              <c:numCache>
                <c:formatCode>#,##0</c:formatCode>
                <c:ptCount val="3"/>
                <c:pt idx="0">
                  <c:v>90470.698000000004</c:v>
                </c:pt>
                <c:pt idx="1">
                  <c:v>106067.76939</c:v>
                </c:pt>
                <c:pt idx="2">
                  <c:v>108729.46867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'2002_2016_AYLIK_IHR'!$C$11:$N$11</c:f>
              <c:numCache>
                <c:formatCode>#,##0</c:formatCode>
                <c:ptCount val="12"/>
                <c:pt idx="0">
                  <c:v>97812.898400000005</c:v>
                </c:pt>
                <c:pt idx="1">
                  <c:v>94296.117119999995</c:v>
                </c:pt>
                <c:pt idx="2">
                  <c:v>98548.827709999998</c:v>
                </c:pt>
                <c:pt idx="3">
                  <c:v>111139.09049</c:v>
                </c:pt>
                <c:pt idx="4">
                  <c:v>85220.710900000005</c:v>
                </c:pt>
                <c:pt idx="5">
                  <c:v>92626.931030000007</c:v>
                </c:pt>
                <c:pt idx="6">
                  <c:v>76554.212400000004</c:v>
                </c:pt>
                <c:pt idx="7">
                  <c:v>89136.28615</c:v>
                </c:pt>
                <c:pt idx="8">
                  <c:v>114985.56547</c:v>
                </c:pt>
                <c:pt idx="9">
                  <c:v>202135.17013000001</c:v>
                </c:pt>
                <c:pt idx="10">
                  <c:v>150978.00876999999</c:v>
                </c:pt>
                <c:pt idx="11">
                  <c:v>131350.66854000001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23440"/>
        <c:axId val="189524000"/>
      </c:lineChart>
      <c:catAx>
        <c:axId val="18952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52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524000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5234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'2002_2016_AYLIK_IHR'!$C$12:$E$12</c:f>
              <c:numCache>
                <c:formatCode>#,##0</c:formatCode>
                <c:ptCount val="3"/>
                <c:pt idx="0">
                  <c:v>179184.37375</c:v>
                </c:pt>
                <c:pt idx="1">
                  <c:v>170827.66389</c:v>
                </c:pt>
                <c:pt idx="2">
                  <c:v>139111.91326999999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'2002_2016_AYLIK_IHR'!$C$13:$N$13</c:f>
              <c:numCache>
                <c:formatCode>#,##0</c:formatCode>
                <c:ptCount val="12"/>
                <c:pt idx="0">
                  <c:v>245531.10282999999</c:v>
                </c:pt>
                <c:pt idx="1">
                  <c:v>231388.24583999999</c:v>
                </c:pt>
                <c:pt idx="2">
                  <c:v>206870.61434999999</c:v>
                </c:pt>
                <c:pt idx="3">
                  <c:v>242419.20790000001</c:v>
                </c:pt>
                <c:pt idx="4">
                  <c:v>215601.54558999999</c:v>
                </c:pt>
                <c:pt idx="5">
                  <c:v>207594.19146999999</c:v>
                </c:pt>
                <c:pt idx="6">
                  <c:v>227390.05650999999</c:v>
                </c:pt>
                <c:pt idx="7">
                  <c:v>152733.69157</c:v>
                </c:pt>
                <c:pt idx="8">
                  <c:v>261985.31090000001</c:v>
                </c:pt>
                <c:pt idx="9">
                  <c:v>307952.61992000003</c:v>
                </c:pt>
                <c:pt idx="10">
                  <c:v>255367.52046</c:v>
                </c:pt>
                <c:pt idx="11">
                  <c:v>271715.34616000002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27360"/>
        <c:axId val="189527920"/>
      </c:lineChart>
      <c:catAx>
        <c:axId val="18952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52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5279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5273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'2002_2016_AYLIK_IHR'!$C$14:$E$14</c:f>
              <c:numCache>
                <c:formatCode>#,##0</c:formatCode>
                <c:ptCount val="3"/>
                <c:pt idx="0">
                  <c:v>10205.72971</c:v>
                </c:pt>
                <c:pt idx="1">
                  <c:v>15968.154710000001</c:v>
                </c:pt>
                <c:pt idx="2">
                  <c:v>18760.11767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'2002_2016_AYLIK_IHR'!$C$15:$N$15</c:f>
              <c:numCache>
                <c:formatCode>#,##0</c:formatCode>
                <c:ptCount val="12"/>
                <c:pt idx="0">
                  <c:v>16791.806779999999</c:v>
                </c:pt>
                <c:pt idx="1">
                  <c:v>19131.206109999999</c:v>
                </c:pt>
                <c:pt idx="2">
                  <c:v>19111.990160000001</c:v>
                </c:pt>
                <c:pt idx="3">
                  <c:v>18199.15724</c:v>
                </c:pt>
                <c:pt idx="4">
                  <c:v>17030.152870000002</c:v>
                </c:pt>
                <c:pt idx="5">
                  <c:v>17736.840499999998</c:v>
                </c:pt>
                <c:pt idx="6">
                  <c:v>12890.33347</c:v>
                </c:pt>
                <c:pt idx="7">
                  <c:v>10622.04089</c:v>
                </c:pt>
                <c:pt idx="8">
                  <c:v>11021.520619999999</c:v>
                </c:pt>
                <c:pt idx="9">
                  <c:v>13036.69392</c:v>
                </c:pt>
                <c:pt idx="10">
                  <c:v>16450.014149999999</c:v>
                </c:pt>
                <c:pt idx="11">
                  <c:v>17468.448090000002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31280"/>
        <c:axId val="189531840"/>
      </c:lineChart>
      <c:catAx>
        <c:axId val="18953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53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5318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5312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'2002_2016_AYLIK_IHR'!$C$16:$E$16</c:f>
              <c:numCache>
                <c:formatCode>#,##0</c:formatCode>
                <c:ptCount val="3"/>
                <c:pt idx="0">
                  <c:v>84570.129019999993</c:v>
                </c:pt>
                <c:pt idx="1">
                  <c:v>95172.23805</c:v>
                </c:pt>
                <c:pt idx="2">
                  <c:v>120840.58628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'2002_2016_AYLIK_IHR'!$C$17:$N$17</c:f>
              <c:numCache>
                <c:formatCode>#,##0</c:formatCode>
                <c:ptCount val="12"/>
                <c:pt idx="0">
                  <c:v>84587.382100000003</c:v>
                </c:pt>
                <c:pt idx="1">
                  <c:v>87419.751180000007</c:v>
                </c:pt>
                <c:pt idx="2">
                  <c:v>105669.31832000001</c:v>
                </c:pt>
                <c:pt idx="3">
                  <c:v>72638.579329999993</c:v>
                </c:pt>
                <c:pt idx="4">
                  <c:v>53359.857490000002</c:v>
                </c:pt>
                <c:pt idx="5">
                  <c:v>54936.205170000001</c:v>
                </c:pt>
                <c:pt idx="6">
                  <c:v>73120.949699999997</c:v>
                </c:pt>
                <c:pt idx="7">
                  <c:v>81940.677330000006</c:v>
                </c:pt>
                <c:pt idx="8">
                  <c:v>58905.846389999999</c:v>
                </c:pt>
                <c:pt idx="9">
                  <c:v>80593.646659999999</c:v>
                </c:pt>
                <c:pt idx="10">
                  <c:v>71026.910910000006</c:v>
                </c:pt>
                <c:pt idx="11">
                  <c:v>94139.503190000003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362928"/>
        <c:axId val="190363488"/>
      </c:lineChart>
      <c:catAx>
        <c:axId val="1903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36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363488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36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'2002_2016_AYLIK_IHR'!$C$18:$E$18</c:f>
              <c:numCache>
                <c:formatCode>#,##0</c:formatCode>
                <c:ptCount val="3"/>
                <c:pt idx="0">
                  <c:v>6380.1968100000004</c:v>
                </c:pt>
                <c:pt idx="1">
                  <c:v>10965.51116</c:v>
                </c:pt>
                <c:pt idx="2">
                  <c:v>11918.66762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'2002_2016_AYLIK_IHR'!$C$19:$N$19</c:f>
              <c:numCache>
                <c:formatCode>#,##0</c:formatCode>
                <c:ptCount val="12"/>
                <c:pt idx="0">
                  <c:v>6323.2487099999998</c:v>
                </c:pt>
                <c:pt idx="1">
                  <c:v>8819.9491300000009</c:v>
                </c:pt>
                <c:pt idx="2">
                  <c:v>11241.36759</c:v>
                </c:pt>
                <c:pt idx="3">
                  <c:v>10605.65509</c:v>
                </c:pt>
                <c:pt idx="4">
                  <c:v>6164.7641899999999</c:v>
                </c:pt>
                <c:pt idx="5">
                  <c:v>2449.9805200000001</c:v>
                </c:pt>
                <c:pt idx="6">
                  <c:v>4008.5602800000001</c:v>
                </c:pt>
                <c:pt idx="7">
                  <c:v>5086.7874000000002</c:v>
                </c:pt>
                <c:pt idx="8">
                  <c:v>5655.7401399999999</c:v>
                </c:pt>
                <c:pt idx="9">
                  <c:v>5397.6899199999998</c:v>
                </c:pt>
                <c:pt idx="10">
                  <c:v>5119.4543800000001</c:v>
                </c:pt>
                <c:pt idx="11">
                  <c:v>6748.1485899999998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366848"/>
        <c:axId val="190367408"/>
      </c:lineChart>
      <c:catAx>
        <c:axId val="19036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36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367408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366848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'2002_2016_AYLIK_IHR'!$C$20:$E$20</c:f>
              <c:numCache>
                <c:formatCode>#,##0</c:formatCode>
                <c:ptCount val="3"/>
                <c:pt idx="0">
                  <c:v>134464.51104000001</c:v>
                </c:pt>
                <c:pt idx="1">
                  <c:v>143127.17799</c:v>
                </c:pt>
                <c:pt idx="2">
                  <c:v>150250.77754000001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'2002_2016_AYLIK_IHR'!$C$21:$N$21</c:f>
              <c:numCache>
                <c:formatCode>#,##0</c:formatCode>
                <c:ptCount val="12"/>
                <c:pt idx="0">
                  <c:v>172543.8327</c:v>
                </c:pt>
                <c:pt idx="1">
                  <c:v>167106.44742000001</c:v>
                </c:pt>
                <c:pt idx="2">
                  <c:v>171068.19013999999</c:v>
                </c:pt>
                <c:pt idx="3">
                  <c:v>172518.28628999999</c:v>
                </c:pt>
                <c:pt idx="4">
                  <c:v>124616.54806</c:v>
                </c:pt>
                <c:pt idx="5">
                  <c:v>109721.82393</c:v>
                </c:pt>
                <c:pt idx="6">
                  <c:v>152578.29842000001</c:v>
                </c:pt>
                <c:pt idx="7">
                  <c:v>141907.61348999999</c:v>
                </c:pt>
                <c:pt idx="8">
                  <c:v>126984.49699</c:v>
                </c:pt>
                <c:pt idx="9">
                  <c:v>162255.21410000001</c:v>
                </c:pt>
                <c:pt idx="10">
                  <c:v>153708.93762000001</c:v>
                </c:pt>
                <c:pt idx="11">
                  <c:v>157901.06893000001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546416"/>
        <c:axId val="191546976"/>
      </c:lineChart>
      <c:catAx>
        <c:axId val="19154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54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546976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54641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'2002_2016_AYLIK_IHR'!$C$22:$E$22</c:f>
              <c:numCache>
                <c:formatCode>#,##0</c:formatCode>
                <c:ptCount val="3"/>
                <c:pt idx="0">
                  <c:v>272216.72607999999</c:v>
                </c:pt>
                <c:pt idx="1">
                  <c:v>345878.91992000001</c:v>
                </c:pt>
                <c:pt idx="2">
                  <c:v>370037.36755999998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'2002_2016_AYLIK_IHR'!$C$23:$N$23</c:f>
              <c:numCache>
                <c:formatCode>#,##0</c:formatCode>
                <c:ptCount val="12"/>
                <c:pt idx="0">
                  <c:v>316523.64117999998</c:v>
                </c:pt>
                <c:pt idx="1">
                  <c:v>302159.60136999999</c:v>
                </c:pt>
                <c:pt idx="2">
                  <c:v>347126.56779</c:v>
                </c:pt>
                <c:pt idx="3">
                  <c:v>363004.82526999997</c:v>
                </c:pt>
                <c:pt idx="4">
                  <c:v>328956.28013000003</c:v>
                </c:pt>
                <c:pt idx="5">
                  <c:v>354563.58591999998</c:v>
                </c:pt>
                <c:pt idx="6">
                  <c:v>348796.77617999999</c:v>
                </c:pt>
                <c:pt idx="7">
                  <c:v>345593.08457000001</c:v>
                </c:pt>
                <c:pt idx="8">
                  <c:v>312506.07131999999</c:v>
                </c:pt>
                <c:pt idx="9">
                  <c:v>365357.36391000001</c:v>
                </c:pt>
                <c:pt idx="10">
                  <c:v>342256.15918000002</c:v>
                </c:pt>
                <c:pt idx="11">
                  <c:v>348409.67719999998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550336"/>
        <c:axId val="191550896"/>
      </c:lineChart>
      <c:catAx>
        <c:axId val="19155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55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550896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55033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'2002_2016_AYLIK_IHR'!$C$26:$E$26</c:f>
              <c:numCache>
                <c:formatCode>#,##0</c:formatCode>
                <c:ptCount val="3"/>
                <c:pt idx="0">
                  <c:v>596779.69938000001</c:v>
                </c:pt>
                <c:pt idx="1">
                  <c:v>634024.05570999999</c:v>
                </c:pt>
                <c:pt idx="2">
                  <c:v>704557.68126999994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'2002_2016_AYLIK_IHR'!$C$27:$N$27</c:f>
              <c:numCache>
                <c:formatCode>#,##0</c:formatCode>
                <c:ptCount val="12"/>
                <c:pt idx="0">
                  <c:v>648202.18587000004</c:v>
                </c:pt>
                <c:pt idx="1">
                  <c:v>609129.10754999996</c:v>
                </c:pt>
                <c:pt idx="2">
                  <c:v>677211.91483000002</c:v>
                </c:pt>
                <c:pt idx="3">
                  <c:v>724118.16070000001</c:v>
                </c:pt>
                <c:pt idx="4">
                  <c:v>652382.10845000006</c:v>
                </c:pt>
                <c:pt idx="5">
                  <c:v>678721.74032999994</c:v>
                </c:pt>
                <c:pt idx="6">
                  <c:v>631016.92119000002</c:v>
                </c:pt>
                <c:pt idx="7">
                  <c:v>639308.14683999994</c:v>
                </c:pt>
                <c:pt idx="8">
                  <c:v>648514.07012000005</c:v>
                </c:pt>
                <c:pt idx="9">
                  <c:v>754090.16171999997</c:v>
                </c:pt>
                <c:pt idx="10">
                  <c:v>658863.60404000001</c:v>
                </c:pt>
                <c:pt idx="11">
                  <c:v>628038.33447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554256"/>
        <c:axId val="191554816"/>
      </c:lineChart>
      <c:catAx>
        <c:axId val="19155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55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5548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55425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'2002_2016_AYLIK_IHR'!$C$28:$E$28</c:f>
              <c:numCache>
                <c:formatCode>#,##0</c:formatCode>
                <c:ptCount val="3"/>
                <c:pt idx="0">
                  <c:v>88405.740420000002</c:v>
                </c:pt>
                <c:pt idx="1">
                  <c:v>108536.93790999999</c:v>
                </c:pt>
                <c:pt idx="2">
                  <c:v>126778.53722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'2002_2016_AYLIK_IHR'!$C$29:$N$29</c:f>
              <c:numCache>
                <c:formatCode>#,##0</c:formatCode>
                <c:ptCount val="12"/>
                <c:pt idx="0">
                  <c:v>112829.9941</c:v>
                </c:pt>
                <c:pt idx="1">
                  <c:v>115694.82902999999</c:v>
                </c:pt>
                <c:pt idx="2">
                  <c:v>144240.39254</c:v>
                </c:pt>
                <c:pt idx="3">
                  <c:v>146077.59069000001</c:v>
                </c:pt>
                <c:pt idx="4">
                  <c:v>117698.29527</c:v>
                </c:pt>
                <c:pt idx="5">
                  <c:v>115520.92118999999</c:v>
                </c:pt>
                <c:pt idx="6">
                  <c:v>118450.14998</c:v>
                </c:pt>
                <c:pt idx="7">
                  <c:v>133993.16492000001</c:v>
                </c:pt>
                <c:pt idx="8">
                  <c:v>117160.12218999999</c:v>
                </c:pt>
                <c:pt idx="9">
                  <c:v>126256.86521</c:v>
                </c:pt>
                <c:pt idx="10">
                  <c:v>111646.62535</c:v>
                </c:pt>
                <c:pt idx="11">
                  <c:v>112243.77121000001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558176"/>
        <c:axId val="191558736"/>
      </c:lineChart>
      <c:catAx>
        <c:axId val="19155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55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5587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5581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'2002_2016_AYLIK_IHR'!$C$30:$E$30</c:f>
              <c:numCache>
                <c:formatCode>#,##0</c:formatCode>
                <c:ptCount val="3"/>
                <c:pt idx="0">
                  <c:v>129552.68399</c:v>
                </c:pt>
                <c:pt idx="1">
                  <c:v>155170.50159999999</c:v>
                </c:pt>
                <c:pt idx="2">
                  <c:v>179330.84687000001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'2002_2016_AYLIK_IHR'!$C$31:$N$31</c:f>
              <c:numCache>
                <c:formatCode>#,##0</c:formatCode>
                <c:ptCount val="12"/>
                <c:pt idx="0">
                  <c:v>143592.34104999999</c:v>
                </c:pt>
                <c:pt idx="1">
                  <c:v>147034.17332999999</c:v>
                </c:pt>
                <c:pt idx="2">
                  <c:v>167697.59656999999</c:v>
                </c:pt>
                <c:pt idx="3">
                  <c:v>177976.82922000001</c:v>
                </c:pt>
                <c:pt idx="4">
                  <c:v>169615.87656999999</c:v>
                </c:pt>
                <c:pt idx="5">
                  <c:v>192780.13312000001</c:v>
                </c:pt>
                <c:pt idx="6">
                  <c:v>146386.09591999999</c:v>
                </c:pt>
                <c:pt idx="7">
                  <c:v>168405.25076</c:v>
                </c:pt>
                <c:pt idx="8">
                  <c:v>165188.11491</c:v>
                </c:pt>
                <c:pt idx="9">
                  <c:v>188759.27742</c:v>
                </c:pt>
                <c:pt idx="10">
                  <c:v>175218.90530000001</c:v>
                </c:pt>
                <c:pt idx="11">
                  <c:v>172975.33215999999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955488"/>
        <c:axId val="191956048"/>
      </c:lineChart>
      <c:catAx>
        <c:axId val="19195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95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9560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955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'2002_2016_AYLIK_IHR'!$A$59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'2002_2016_AYLIK_IHR'!$C$59:$N$59</c:f>
              <c:numCache>
                <c:formatCode>#,##0</c:formatCode>
                <c:ptCount val="12"/>
                <c:pt idx="0">
                  <c:v>275911.10003999999</c:v>
                </c:pt>
                <c:pt idx="1">
                  <c:v>281267.10907000001</c:v>
                </c:pt>
                <c:pt idx="2">
                  <c:v>275441.42132000002</c:v>
                </c:pt>
                <c:pt idx="3">
                  <c:v>348218.35579</c:v>
                </c:pt>
                <c:pt idx="4">
                  <c:v>403889.40522000002</c:v>
                </c:pt>
                <c:pt idx="5">
                  <c:v>393504.76014000003</c:v>
                </c:pt>
                <c:pt idx="6">
                  <c:v>373662.58630000002</c:v>
                </c:pt>
                <c:pt idx="7">
                  <c:v>343510.65152000001</c:v>
                </c:pt>
                <c:pt idx="8">
                  <c:v>285770.22878</c:v>
                </c:pt>
                <c:pt idx="9">
                  <c:v>315908.38656999997</c:v>
                </c:pt>
                <c:pt idx="10">
                  <c:v>292577.03998</c:v>
                </c:pt>
                <c:pt idx="11">
                  <c:v>308910.42745000002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'2002_2016_AYLIK_IHR'!$A$58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'2002_2016_AYLIK_IHR'!$C$58:$E$58</c:f>
              <c:numCache>
                <c:formatCode>#,##0</c:formatCode>
                <c:ptCount val="3"/>
                <c:pt idx="0">
                  <c:v>235509.54844000001</c:v>
                </c:pt>
                <c:pt idx="1">
                  <c:v>243384.30747999999</c:v>
                </c:pt>
                <c:pt idx="2">
                  <c:v>265805.70348000003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832352"/>
        <c:axId val="132832912"/>
      </c:lineChart>
      <c:catAx>
        <c:axId val="1328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83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8329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832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'2002_2016_AYLIK_IHR'!$C$32:$E$32</c:f>
              <c:numCache>
                <c:formatCode>#,##0</c:formatCode>
                <c:ptCount val="3"/>
                <c:pt idx="0">
                  <c:v>999631.28128999996</c:v>
                </c:pt>
                <c:pt idx="1">
                  <c:v>1138037.0211400001</c:v>
                </c:pt>
                <c:pt idx="2">
                  <c:v>1185143.5312699999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'2002_2016_AYLIK_IHR'!$C$33:$N$33</c:f>
              <c:numCache>
                <c:formatCode>#,##0</c:formatCode>
                <c:ptCount val="12"/>
                <c:pt idx="0">
                  <c:v>1197774.95738</c:v>
                </c:pt>
                <c:pt idx="1">
                  <c:v>1176291.8132499999</c:v>
                </c:pt>
                <c:pt idx="2">
                  <c:v>1342866.4948799999</c:v>
                </c:pt>
                <c:pt idx="3">
                  <c:v>1439438.5218700001</c:v>
                </c:pt>
                <c:pt idx="4">
                  <c:v>1377754.1932900001</c:v>
                </c:pt>
                <c:pt idx="5">
                  <c:v>1416965.3515600001</c:v>
                </c:pt>
                <c:pt idx="6">
                  <c:v>1310509.6529300001</c:v>
                </c:pt>
                <c:pt idx="7">
                  <c:v>1185835.76446</c:v>
                </c:pt>
                <c:pt idx="8">
                  <c:v>1089064.7559700001</c:v>
                </c:pt>
                <c:pt idx="9">
                  <c:v>1305136.1503000001</c:v>
                </c:pt>
                <c:pt idx="10">
                  <c:v>1296682.3234600001</c:v>
                </c:pt>
                <c:pt idx="11">
                  <c:v>1261991.0684799999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959408"/>
        <c:axId val="191959968"/>
      </c:lineChart>
      <c:catAx>
        <c:axId val="19195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95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95996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9594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'2002_2016_AYLIK_IHR'!$C$42:$E$42</c:f>
              <c:numCache>
                <c:formatCode>#,##0</c:formatCode>
                <c:ptCount val="3"/>
                <c:pt idx="0">
                  <c:v>376301.26134000003</c:v>
                </c:pt>
                <c:pt idx="1">
                  <c:v>439561.57939999999</c:v>
                </c:pt>
                <c:pt idx="2">
                  <c:v>470666.23859999998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'2002_2016_AYLIK_IHR'!$C$43:$N$43</c:f>
              <c:numCache>
                <c:formatCode>#,##0</c:formatCode>
                <c:ptCount val="12"/>
                <c:pt idx="0">
                  <c:v>465746.14145</c:v>
                </c:pt>
                <c:pt idx="1">
                  <c:v>432354.75325000001</c:v>
                </c:pt>
                <c:pt idx="2">
                  <c:v>450342.50517999998</c:v>
                </c:pt>
                <c:pt idx="3">
                  <c:v>492681.90814999997</c:v>
                </c:pt>
                <c:pt idx="4">
                  <c:v>411908.47483999998</c:v>
                </c:pt>
                <c:pt idx="5">
                  <c:v>470042.16327999998</c:v>
                </c:pt>
                <c:pt idx="6">
                  <c:v>482674.16879000003</c:v>
                </c:pt>
                <c:pt idx="7">
                  <c:v>434302.21208999999</c:v>
                </c:pt>
                <c:pt idx="8">
                  <c:v>438543.42706000002</c:v>
                </c:pt>
                <c:pt idx="9">
                  <c:v>456966.40065999998</c:v>
                </c:pt>
                <c:pt idx="10">
                  <c:v>486801.61332</c:v>
                </c:pt>
                <c:pt idx="11">
                  <c:v>502711.43271000002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963328"/>
        <c:axId val="191963888"/>
      </c:lineChart>
      <c:catAx>
        <c:axId val="19196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96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96388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96332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'2002_2016_AYLIK_IHR'!$C$36:$E$36</c:f>
              <c:numCache>
                <c:formatCode>#,##0</c:formatCode>
                <c:ptCount val="3"/>
                <c:pt idx="0">
                  <c:v>1512676.26886</c:v>
                </c:pt>
                <c:pt idx="1">
                  <c:v>1983565.2395500001</c:v>
                </c:pt>
                <c:pt idx="2">
                  <c:v>2047503.9808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'2002_2016_AYLIK_IHR'!$C$37:$N$37</c:f>
              <c:numCache>
                <c:formatCode>#,##0</c:formatCode>
                <c:ptCount val="12"/>
                <c:pt idx="0">
                  <c:v>1728185.6380799999</c:v>
                </c:pt>
                <c:pt idx="1">
                  <c:v>1703300.46444</c:v>
                </c:pt>
                <c:pt idx="2">
                  <c:v>1770417.7382400001</c:v>
                </c:pt>
                <c:pt idx="3">
                  <c:v>1835673.64307</c:v>
                </c:pt>
                <c:pt idx="4">
                  <c:v>1480106.1511299999</c:v>
                </c:pt>
                <c:pt idx="5">
                  <c:v>1969958.87916</c:v>
                </c:pt>
                <c:pt idx="6">
                  <c:v>1641980.9110900001</c:v>
                </c:pt>
                <c:pt idx="7">
                  <c:v>1361432.2823699999</c:v>
                </c:pt>
                <c:pt idx="8">
                  <c:v>1872660.5616599999</c:v>
                </c:pt>
                <c:pt idx="9">
                  <c:v>2024847.0299500001</c:v>
                </c:pt>
                <c:pt idx="10">
                  <c:v>1916182.7963</c:v>
                </c:pt>
                <c:pt idx="11">
                  <c:v>1847805.3222399999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967248"/>
        <c:axId val="191967808"/>
      </c:lineChart>
      <c:catAx>
        <c:axId val="19196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96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96780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967248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'2002_2016_AYLIK_IHR'!$C$40:$E$40</c:f>
              <c:numCache>
                <c:formatCode>#,##0</c:formatCode>
                <c:ptCount val="3"/>
                <c:pt idx="0">
                  <c:v>628941.66463000001</c:v>
                </c:pt>
                <c:pt idx="1">
                  <c:v>805568.65931000002</c:v>
                </c:pt>
                <c:pt idx="2">
                  <c:v>900226.16842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'2002_2016_AYLIK_IHR'!$C$41:$N$41</c:f>
              <c:numCache>
                <c:formatCode>#,##0</c:formatCode>
                <c:ptCount val="12"/>
                <c:pt idx="0">
                  <c:v>732034.20849999995</c:v>
                </c:pt>
                <c:pt idx="1">
                  <c:v>830881.90549000003</c:v>
                </c:pt>
                <c:pt idx="2">
                  <c:v>838376.19932999997</c:v>
                </c:pt>
                <c:pt idx="3">
                  <c:v>881106.12072999997</c:v>
                </c:pt>
                <c:pt idx="4">
                  <c:v>826109.51858000003</c:v>
                </c:pt>
                <c:pt idx="5">
                  <c:v>961652.74899999995</c:v>
                </c:pt>
                <c:pt idx="6">
                  <c:v>816192.49294000003</c:v>
                </c:pt>
                <c:pt idx="7">
                  <c:v>830817.00448</c:v>
                </c:pt>
                <c:pt idx="8">
                  <c:v>854086.23484000005</c:v>
                </c:pt>
                <c:pt idx="9">
                  <c:v>1039511.07703</c:v>
                </c:pt>
                <c:pt idx="10">
                  <c:v>927624.96771</c:v>
                </c:pt>
                <c:pt idx="11">
                  <c:v>935686.89862999995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758320"/>
        <c:axId val="191758880"/>
      </c:lineChart>
      <c:catAx>
        <c:axId val="19175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75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758880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758320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'2002_2016_AYLIK_IHR'!$C$34:$E$34</c:f>
              <c:numCache>
                <c:formatCode>#,##0</c:formatCode>
                <c:ptCount val="3"/>
                <c:pt idx="0">
                  <c:v>1319590.19203</c:v>
                </c:pt>
                <c:pt idx="1">
                  <c:v>1422112.4126899999</c:v>
                </c:pt>
                <c:pt idx="2">
                  <c:v>1513962.00272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'2002_2016_AYLIK_IHR'!$C$35:$N$35</c:f>
              <c:numCache>
                <c:formatCode>#,##0</c:formatCode>
                <c:ptCount val="12"/>
                <c:pt idx="0">
                  <c:v>1383350.0815600001</c:v>
                </c:pt>
                <c:pt idx="1">
                  <c:v>1264257.77657</c:v>
                </c:pt>
                <c:pt idx="2">
                  <c:v>1324719.3057599999</c:v>
                </c:pt>
                <c:pt idx="3">
                  <c:v>1384804.02308</c:v>
                </c:pt>
                <c:pt idx="4">
                  <c:v>1342589.3309500001</c:v>
                </c:pt>
                <c:pt idx="5">
                  <c:v>1456404.9400899999</c:v>
                </c:pt>
                <c:pt idx="6">
                  <c:v>1490092.93172</c:v>
                </c:pt>
                <c:pt idx="7">
                  <c:v>1541488.3124299999</c:v>
                </c:pt>
                <c:pt idx="8">
                  <c:v>1386783.7335600001</c:v>
                </c:pt>
                <c:pt idx="9">
                  <c:v>1589174.09137</c:v>
                </c:pt>
                <c:pt idx="10">
                  <c:v>1404672.70349</c:v>
                </c:pt>
                <c:pt idx="11">
                  <c:v>1389626.40606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762240"/>
        <c:axId val="191762800"/>
      </c:lineChart>
      <c:catAx>
        <c:axId val="19176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76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76280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7622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'2002_2016_AYLIK_IHR'!$C$44:$E$44</c:f>
              <c:numCache>
                <c:formatCode>#,##0</c:formatCode>
                <c:ptCount val="3"/>
                <c:pt idx="0">
                  <c:v>424079.78201999998</c:v>
                </c:pt>
                <c:pt idx="1">
                  <c:v>502838.94050000003</c:v>
                </c:pt>
                <c:pt idx="2">
                  <c:v>537534.89173000003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'2002_2016_AYLIK_IHR'!$C$45:$N$45</c:f>
              <c:numCache>
                <c:formatCode>#,##0</c:formatCode>
                <c:ptCount val="12"/>
                <c:pt idx="0">
                  <c:v>487407.43296000001</c:v>
                </c:pt>
                <c:pt idx="1">
                  <c:v>472961.28506999998</c:v>
                </c:pt>
                <c:pt idx="2">
                  <c:v>531386.10343000002</c:v>
                </c:pt>
                <c:pt idx="3">
                  <c:v>573363.50586000003</c:v>
                </c:pt>
                <c:pt idx="4">
                  <c:v>518542.75578000001</c:v>
                </c:pt>
                <c:pt idx="5">
                  <c:v>543286.56684999994</c:v>
                </c:pt>
                <c:pt idx="6">
                  <c:v>527567.96242</c:v>
                </c:pt>
                <c:pt idx="7">
                  <c:v>514762.60054999997</c:v>
                </c:pt>
                <c:pt idx="8">
                  <c:v>481274.04528999998</c:v>
                </c:pt>
                <c:pt idx="9">
                  <c:v>569469.21785000002</c:v>
                </c:pt>
                <c:pt idx="10">
                  <c:v>504450.29330999998</c:v>
                </c:pt>
                <c:pt idx="11">
                  <c:v>506327.34318999999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389216"/>
        <c:axId val="192389776"/>
      </c:lineChart>
      <c:catAx>
        <c:axId val="19238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238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3897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238921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'2002_2016_AYLIK_IHR'!$C$48:$E$48</c:f>
              <c:numCache>
                <c:formatCode>#,##0</c:formatCode>
                <c:ptCount val="3"/>
                <c:pt idx="0">
                  <c:v>184758.39637</c:v>
                </c:pt>
                <c:pt idx="1">
                  <c:v>224510.36657000001</c:v>
                </c:pt>
                <c:pt idx="2">
                  <c:v>274995.10447999998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'2002_2016_AYLIK_IHR'!$C$49:$N$49</c:f>
              <c:numCache>
                <c:formatCode>#,##0</c:formatCode>
                <c:ptCount val="12"/>
                <c:pt idx="0">
                  <c:v>201065.27963</c:v>
                </c:pt>
                <c:pt idx="1">
                  <c:v>214534.20812</c:v>
                </c:pt>
                <c:pt idx="2">
                  <c:v>255234.01407999999</c:v>
                </c:pt>
                <c:pt idx="3">
                  <c:v>264049.80089999997</c:v>
                </c:pt>
                <c:pt idx="4">
                  <c:v>243057.15079000001</c:v>
                </c:pt>
                <c:pt idx="5">
                  <c:v>238461.48061</c:v>
                </c:pt>
                <c:pt idx="6">
                  <c:v>230374.45139</c:v>
                </c:pt>
                <c:pt idx="7">
                  <c:v>220607.69753999999</c:v>
                </c:pt>
                <c:pt idx="8">
                  <c:v>213315.73707</c:v>
                </c:pt>
                <c:pt idx="9">
                  <c:v>238528.97474999999</c:v>
                </c:pt>
                <c:pt idx="10">
                  <c:v>214881.14744999999</c:v>
                </c:pt>
                <c:pt idx="11">
                  <c:v>221592.68398999999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393136"/>
        <c:axId val="192393696"/>
      </c:lineChart>
      <c:catAx>
        <c:axId val="19239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239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3936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2393136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'2002_2016_AYLIK_IHR'!$C$50:$E$50</c:f>
              <c:numCache>
                <c:formatCode>#,##0</c:formatCode>
                <c:ptCount val="3"/>
                <c:pt idx="0">
                  <c:v>170271.89809</c:v>
                </c:pt>
                <c:pt idx="1">
                  <c:v>157428.26089000001</c:v>
                </c:pt>
                <c:pt idx="2">
                  <c:v>199039.27135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'2002_2016_AYLIK_IHR'!$C$51:$N$51</c:f>
              <c:numCache>
                <c:formatCode>#,##0</c:formatCode>
                <c:ptCount val="12"/>
                <c:pt idx="0">
                  <c:v>286935.63050000003</c:v>
                </c:pt>
                <c:pt idx="1">
                  <c:v>143501.89407000001</c:v>
                </c:pt>
                <c:pt idx="2">
                  <c:v>159644.99953999999</c:v>
                </c:pt>
                <c:pt idx="3">
                  <c:v>248154.13422000001</c:v>
                </c:pt>
                <c:pt idx="4">
                  <c:v>344007.19764999999</c:v>
                </c:pt>
                <c:pt idx="5">
                  <c:v>232756.49648</c:v>
                </c:pt>
                <c:pt idx="6">
                  <c:v>149027.33434</c:v>
                </c:pt>
                <c:pt idx="7">
                  <c:v>245747.28447000001</c:v>
                </c:pt>
                <c:pt idx="8">
                  <c:v>148518.92413</c:v>
                </c:pt>
                <c:pt idx="9">
                  <c:v>269431.82296999998</c:v>
                </c:pt>
                <c:pt idx="10">
                  <c:v>205087.45994999999</c:v>
                </c:pt>
                <c:pt idx="11">
                  <c:v>212921.95326000001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307296"/>
        <c:axId val="192307856"/>
      </c:lineChart>
      <c:catAx>
        <c:axId val="19230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230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3078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2307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'2002_2016_AYLIK_IHR'!$C$46:$E$46</c:f>
              <c:numCache>
                <c:formatCode>#,##0</c:formatCode>
                <c:ptCount val="3"/>
                <c:pt idx="0">
                  <c:v>627144.52780000004</c:v>
                </c:pt>
                <c:pt idx="1">
                  <c:v>745660.57342000003</c:v>
                </c:pt>
                <c:pt idx="2">
                  <c:v>738806.54200000002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'2002_2016_AYLIK_IHR'!$C$47:$N$47</c:f>
              <c:numCache>
                <c:formatCode>#,##0</c:formatCode>
                <c:ptCount val="12"/>
                <c:pt idx="0">
                  <c:v>851959.67770999996</c:v>
                </c:pt>
                <c:pt idx="1">
                  <c:v>937971.25488999998</c:v>
                </c:pt>
                <c:pt idx="2">
                  <c:v>954845.98077000002</c:v>
                </c:pt>
                <c:pt idx="3">
                  <c:v>974772.68414000003</c:v>
                </c:pt>
                <c:pt idx="4">
                  <c:v>790369.94894999999</c:v>
                </c:pt>
                <c:pt idx="5">
                  <c:v>830151.84849999996</c:v>
                </c:pt>
                <c:pt idx="6">
                  <c:v>799546.81232999999</c:v>
                </c:pt>
                <c:pt idx="7">
                  <c:v>793996.01982000005</c:v>
                </c:pt>
                <c:pt idx="8">
                  <c:v>759078.67455</c:v>
                </c:pt>
                <c:pt idx="9">
                  <c:v>767523.08886999998</c:v>
                </c:pt>
                <c:pt idx="10">
                  <c:v>661566.23739999998</c:v>
                </c:pt>
                <c:pt idx="11">
                  <c:v>760026.12023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311216"/>
        <c:axId val="192311776"/>
      </c:lineChart>
      <c:catAx>
        <c:axId val="19231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231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311776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231121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'2002_2016_AYLIK_IHR'!$C$60:$E$60</c:f>
              <c:numCache>
                <c:formatCode>#,##0</c:formatCode>
                <c:ptCount val="3"/>
                <c:pt idx="0">
                  <c:v>235509.54844000001</c:v>
                </c:pt>
                <c:pt idx="1">
                  <c:v>243384.30747999999</c:v>
                </c:pt>
                <c:pt idx="2">
                  <c:v>265805.70348000003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'2002_2016_AYLIK_IHR'!$A$61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'2002_2016_AYLIK_IHR'!$C$61:$N$61</c:f>
              <c:numCache>
                <c:formatCode>#,##0</c:formatCode>
                <c:ptCount val="12"/>
                <c:pt idx="0">
                  <c:v>275911.10003999999</c:v>
                </c:pt>
                <c:pt idx="1">
                  <c:v>281267.10907000001</c:v>
                </c:pt>
                <c:pt idx="2">
                  <c:v>275441.42132000002</c:v>
                </c:pt>
                <c:pt idx="3">
                  <c:v>348218.35579</c:v>
                </c:pt>
                <c:pt idx="4">
                  <c:v>403889.40522000002</c:v>
                </c:pt>
                <c:pt idx="5">
                  <c:v>393504.76014000003</c:v>
                </c:pt>
                <c:pt idx="6">
                  <c:v>373662.58630000002</c:v>
                </c:pt>
                <c:pt idx="7">
                  <c:v>343510.65152000001</c:v>
                </c:pt>
                <c:pt idx="8">
                  <c:v>285770.22878</c:v>
                </c:pt>
                <c:pt idx="9">
                  <c:v>315908.38656999997</c:v>
                </c:pt>
                <c:pt idx="10">
                  <c:v>292577.03998</c:v>
                </c:pt>
                <c:pt idx="11">
                  <c:v>308910.42745000002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315136"/>
        <c:axId val="192315696"/>
      </c:lineChart>
      <c:catAx>
        <c:axId val="19231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231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315696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23151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'2002_2016_AYLIK_IHR'!$C$76:$E$76</c:f>
              <c:numCache>
                <c:formatCode>#,##0</c:formatCode>
                <c:ptCount val="3"/>
                <c:pt idx="0">
                  <c:v>9559937.5749999993</c:v>
                </c:pt>
                <c:pt idx="1">
                  <c:v>12406081.297</c:v>
                </c:pt>
                <c:pt idx="2">
                  <c:v>11467113.549729997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'2002_2016_AYLIK_IHR'!$C$75:$N$75</c:f>
              <c:numCache>
                <c:formatCode>#,##0</c:formatCode>
                <c:ptCount val="12"/>
                <c:pt idx="0">
                  <c:v>12302384.298</c:v>
                </c:pt>
                <c:pt idx="1">
                  <c:v>12232354.814999999</c:v>
                </c:pt>
                <c:pt idx="2">
                  <c:v>12521724.115</c:v>
                </c:pt>
                <c:pt idx="3">
                  <c:v>13350141.541999999</c:v>
                </c:pt>
                <c:pt idx="4">
                  <c:v>11080917.131999999</c:v>
                </c:pt>
                <c:pt idx="5">
                  <c:v>11951874.93</c:v>
                </c:pt>
                <c:pt idx="6">
                  <c:v>11131497.164000001</c:v>
                </c:pt>
                <c:pt idx="7">
                  <c:v>11023280.463</c:v>
                </c:pt>
                <c:pt idx="8">
                  <c:v>11584663.468</c:v>
                </c:pt>
                <c:pt idx="9">
                  <c:v>13245541.014</c:v>
                </c:pt>
                <c:pt idx="10">
                  <c:v>11691902.787</c:v>
                </c:pt>
                <c:pt idx="11">
                  <c:v>11766349.978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214512"/>
        <c:axId val="189215072"/>
      </c:lineChart>
      <c:catAx>
        <c:axId val="18921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21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2150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214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'2002_2016_AYLIK_IHR'!$C$38:$E$38</c:f>
              <c:numCache>
                <c:formatCode>#,##0</c:formatCode>
                <c:ptCount val="3"/>
                <c:pt idx="0">
                  <c:v>41417.511720000002</c:v>
                </c:pt>
                <c:pt idx="1">
                  <c:v>60080.299330000002</c:v>
                </c:pt>
                <c:pt idx="2">
                  <c:v>79421.925910000005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'2002_2016_AYLIK_IHR'!$C$39:$N$39</c:f>
              <c:numCache>
                <c:formatCode>#,##0</c:formatCode>
                <c:ptCount val="12"/>
                <c:pt idx="0">
                  <c:v>43975.630740000001</c:v>
                </c:pt>
                <c:pt idx="1">
                  <c:v>77870.873619999998</c:v>
                </c:pt>
                <c:pt idx="2">
                  <c:v>46982.886599999998</c:v>
                </c:pt>
                <c:pt idx="3">
                  <c:v>103764.36032000001</c:v>
                </c:pt>
                <c:pt idx="4">
                  <c:v>116960.59392</c:v>
                </c:pt>
                <c:pt idx="5">
                  <c:v>53593.840929999998</c:v>
                </c:pt>
                <c:pt idx="6">
                  <c:v>148860.65543000001</c:v>
                </c:pt>
                <c:pt idx="7">
                  <c:v>123107.68345</c:v>
                </c:pt>
                <c:pt idx="8">
                  <c:v>75751.284390000001</c:v>
                </c:pt>
                <c:pt idx="9">
                  <c:v>75632.592009999993</c:v>
                </c:pt>
                <c:pt idx="10">
                  <c:v>102000.23428</c:v>
                </c:pt>
                <c:pt idx="11">
                  <c:v>61359.293839999998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319056"/>
        <c:axId val="192319616"/>
      </c:lineChart>
      <c:catAx>
        <c:axId val="19231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231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319616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231905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'2002_2016_AYLIK_IHR'!$C$52:$E$52</c:f>
              <c:numCache>
                <c:formatCode>#,##0</c:formatCode>
                <c:ptCount val="3"/>
                <c:pt idx="0">
                  <c:v>118648.27202999999</c:v>
                </c:pt>
                <c:pt idx="1">
                  <c:v>136645.26844000001</c:v>
                </c:pt>
                <c:pt idx="2">
                  <c:v>164745.61700999999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'2002_2016_AYLIK_IHR'!$C$53:$N$53</c:f>
              <c:numCache>
                <c:formatCode>#,##0</c:formatCode>
                <c:ptCount val="12"/>
                <c:pt idx="0">
                  <c:v>99405.476550000007</c:v>
                </c:pt>
                <c:pt idx="1">
                  <c:v>97020.904750000002</c:v>
                </c:pt>
                <c:pt idx="2">
                  <c:v>136118.54362000001</c:v>
                </c:pt>
                <c:pt idx="3">
                  <c:v>127832.47478</c:v>
                </c:pt>
                <c:pt idx="4">
                  <c:v>110824.95748</c:v>
                </c:pt>
                <c:pt idx="5">
                  <c:v>159703.81526999999</c:v>
                </c:pt>
                <c:pt idx="6">
                  <c:v>97948.048179999998</c:v>
                </c:pt>
                <c:pt idx="7">
                  <c:v>142957.12294</c:v>
                </c:pt>
                <c:pt idx="8">
                  <c:v>162037.93732</c:v>
                </c:pt>
                <c:pt idx="9">
                  <c:v>129552.53593</c:v>
                </c:pt>
                <c:pt idx="10">
                  <c:v>108312.00581</c:v>
                </c:pt>
                <c:pt idx="11">
                  <c:v>282382.47564999998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129392"/>
        <c:axId val="193129952"/>
      </c:lineChart>
      <c:catAx>
        <c:axId val="19312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312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31299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3129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'2002_2016_AYLIK_IHR'!$C$54:$E$54</c:f>
              <c:numCache>
                <c:formatCode>#,##0</c:formatCode>
                <c:ptCount val="3"/>
                <c:pt idx="0">
                  <c:v>254337.50232</c:v>
                </c:pt>
                <c:pt idx="1">
                  <c:v>280166.15419999999</c:v>
                </c:pt>
                <c:pt idx="2">
                  <c:v>315700.7855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'2002_2016_AYLIK_IHR'!$C$55:$N$55</c:f>
              <c:numCache>
                <c:formatCode>#,##0</c:formatCode>
                <c:ptCount val="12"/>
                <c:pt idx="0">
                  <c:v>274713.80115999997</c:v>
                </c:pt>
                <c:pt idx="1">
                  <c:v>295461.82744999998</c:v>
                </c:pt>
                <c:pt idx="2">
                  <c:v>315256.79775999999</c:v>
                </c:pt>
                <c:pt idx="3">
                  <c:v>327423.73417000001</c:v>
                </c:pt>
                <c:pt idx="4">
                  <c:v>295735.63271999999</c:v>
                </c:pt>
                <c:pt idx="5">
                  <c:v>321366.19692000002</c:v>
                </c:pt>
                <c:pt idx="6">
                  <c:v>301125.98053</c:v>
                </c:pt>
                <c:pt idx="7">
                  <c:v>285553.07260999997</c:v>
                </c:pt>
                <c:pt idx="8">
                  <c:v>275359.28765999997</c:v>
                </c:pt>
                <c:pt idx="9">
                  <c:v>332975.99235999997</c:v>
                </c:pt>
                <c:pt idx="10">
                  <c:v>314594.28284</c:v>
                </c:pt>
                <c:pt idx="11">
                  <c:v>307836.95663999999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133312"/>
        <c:axId val="193133872"/>
      </c:lineChart>
      <c:catAx>
        <c:axId val="19313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3133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3133872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313331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'2002_2016_AYLIK_IHR'!$C$3:$N$3</c:f>
              <c:numCache>
                <c:formatCode>#,##0</c:formatCode>
                <c:ptCount val="12"/>
                <c:pt idx="0">
                  <c:v>1817730.1443999999</c:v>
                </c:pt>
                <c:pt idx="1">
                  <c:v>1656363.6928000001</c:v>
                </c:pt>
                <c:pt idx="2">
                  <c:v>1771068.5594500001</c:v>
                </c:pt>
                <c:pt idx="3">
                  <c:v>1708272.1628</c:v>
                </c:pt>
                <c:pt idx="4">
                  <c:v>1569357.9549200002</c:v>
                </c:pt>
                <c:pt idx="5">
                  <c:v>1611857.8598199999</c:v>
                </c:pt>
                <c:pt idx="6">
                  <c:v>1530457.0020900001</c:v>
                </c:pt>
                <c:pt idx="7">
                  <c:v>1470136.6186299999</c:v>
                </c:pt>
                <c:pt idx="8">
                  <c:v>1555400.4793099998</c:v>
                </c:pt>
                <c:pt idx="9">
                  <c:v>2106284.2483000001</c:v>
                </c:pt>
                <c:pt idx="10">
                  <c:v>1999036.14215</c:v>
                </c:pt>
                <c:pt idx="11">
                  <c:v>1981116.6302100003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'2002_2016_AYLIK_IHR'!$C$2:$E$2</c:f>
              <c:numCache>
                <c:formatCode>#,##0</c:formatCode>
                <c:ptCount val="3"/>
                <c:pt idx="0">
                  <c:v>1454448.24774</c:v>
                </c:pt>
                <c:pt idx="1">
                  <c:v>1717345.58442</c:v>
                </c:pt>
                <c:pt idx="2">
                  <c:v>1753907.6050799997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218432"/>
        <c:axId val="189218992"/>
      </c:lineChart>
      <c:catAx>
        <c:axId val="18921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21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2189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2184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2009-2015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'2002_2016_AYLIK_IHR'!$A$70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'2002_2016_AYLIK_IHR'!$C$70:$N$70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'2002_2016_AYLIK_IHR'!$A$71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'2002_2016_AYLIK_IHR'!$A$72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'2002_2016_AYLIK_IHR'!$C$72:$N$72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'2002_2016_AYLIK_IHR'!$A$73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'2002_2016_AYLIK_IHR'!$C$73:$N$73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'2002_2016_AYLIK_IHR'!$A$74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'2002_2016_AYLIK_IHR'!$C$74:$N$74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'2002_2016_AYLIK_IHR'!$C$75:$N$75</c:f>
              <c:numCache>
                <c:formatCode>#,##0</c:formatCode>
                <c:ptCount val="12"/>
                <c:pt idx="0">
                  <c:v>12302384.298</c:v>
                </c:pt>
                <c:pt idx="1">
                  <c:v>12232354.814999999</c:v>
                </c:pt>
                <c:pt idx="2">
                  <c:v>12521724.115</c:v>
                </c:pt>
                <c:pt idx="3">
                  <c:v>13350141.541999999</c:v>
                </c:pt>
                <c:pt idx="4">
                  <c:v>11080917.131999999</c:v>
                </c:pt>
                <c:pt idx="5">
                  <c:v>11951874.93</c:v>
                </c:pt>
                <c:pt idx="6">
                  <c:v>11131497.164000001</c:v>
                </c:pt>
                <c:pt idx="7">
                  <c:v>11023280.463</c:v>
                </c:pt>
                <c:pt idx="8">
                  <c:v>11584663.468</c:v>
                </c:pt>
                <c:pt idx="9">
                  <c:v>13245541.014</c:v>
                </c:pt>
                <c:pt idx="10">
                  <c:v>11691902.787</c:v>
                </c:pt>
                <c:pt idx="11">
                  <c:v>11766349.978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'2002_2016_AYLIK_IHR'!$C$76:$E$76</c:f>
              <c:numCache>
                <c:formatCode>#,##0</c:formatCode>
                <c:ptCount val="3"/>
                <c:pt idx="0">
                  <c:v>9559937.5749999993</c:v>
                </c:pt>
                <c:pt idx="1">
                  <c:v>12406081.297</c:v>
                </c:pt>
                <c:pt idx="2">
                  <c:v>11467113.549729997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00656"/>
        <c:axId val="188301216"/>
      </c:lineChart>
      <c:catAx>
        <c:axId val="18830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30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3012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3006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45841565258888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187226596675412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'2002_2016_AYLIK_IHR'!$A$62:$A$76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'2002_2016_AYLIK_IHR'!$A$62:$A$76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'2002_2016_AYLIK_IHR'!$O$62:$O$76</c:f>
              <c:numCache>
                <c:formatCode>#,##0</c:formatCode>
                <c:ptCount val="15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143882631.70599997</c:v>
                </c:pt>
                <c:pt idx="14">
                  <c:v>33433132.421729997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304016"/>
        <c:axId val="188304576"/>
      </c:barChart>
      <c:catAx>
        <c:axId val="18830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30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304576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30401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'2002_2016_AYLIK_IHR'!$C$4:$E$4</c:f>
              <c:numCache>
                <c:formatCode>#,##0</c:formatCode>
                <c:ptCount val="3"/>
                <c:pt idx="0">
                  <c:v>460835.35579</c:v>
                </c:pt>
                <c:pt idx="1">
                  <c:v>562887.77725000004</c:v>
                </c:pt>
                <c:pt idx="2">
                  <c:v>570624.47560999996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'2002_2016_AYLIK_IHR'!$C$5:$N$5</c:f>
              <c:numCache>
                <c:formatCode>#,##0</c:formatCode>
                <c:ptCount val="12"/>
                <c:pt idx="0">
                  <c:v>566117.66602999996</c:v>
                </c:pt>
                <c:pt idx="1">
                  <c:v>491783.75361999997</c:v>
                </c:pt>
                <c:pt idx="2">
                  <c:v>554740.76428</c:v>
                </c:pt>
                <c:pt idx="3">
                  <c:v>486976.49277999997</c:v>
                </c:pt>
                <c:pt idx="4">
                  <c:v>480848.67021000001</c:v>
                </c:pt>
                <c:pt idx="5">
                  <c:v>480768.24197999999</c:v>
                </c:pt>
                <c:pt idx="6">
                  <c:v>430668.38750999997</c:v>
                </c:pt>
                <c:pt idx="7">
                  <c:v>459889.27750999999</c:v>
                </c:pt>
                <c:pt idx="8">
                  <c:v>438173.99703000003</c:v>
                </c:pt>
                <c:pt idx="9">
                  <c:v>587901.37609000003</c:v>
                </c:pt>
                <c:pt idx="10">
                  <c:v>608415.46603999997</c:v>
                </c:pt>
                <c:pt idx="11">
                  <c:v>541894.78053999995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307376"/>
        <c:axId val="188307936"/>
      </c:lineChart>
      <c:catAx>
        <c:axId val="188307376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30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307936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3073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'2002_2016_AYLIK_IHR'!$C$6:$E$6</c:f>
              <c:numCache>
                <c:formatCode>#,##0</c:formatCode>
                <c:ptCount val="3"/>
                <c:pt idx="0">
                  <c:v>133678.8701</c:v>
                </c:pt>
                <c:pt idx="1">
                  <c:v>159910.97250999999</c:v>
                </c:pt>
                <c:pt idx="2">
                  <c:v>148088.67462999999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'2002_2016_AYLIK_IHR'!$C$7:$N$7</c:f>
              <c:numCache>
                <c:formatCode>#,##0</c:formatCode>
                <c:ptCount val="12"/>
                <c:pt idx="0">
                  <c:v>218481.59776</c:v>
                </c:pt>
                <c:pt idx="1">
                  <c:v>155554.29676</c:v>
                </c:pt>
                <c:pt idx="2">
                  <c:v>152629.234</c:v>
                </c:pt>
                <c:pt idx="3">
                  <c:v>124853.16082999999</c:v>
                </c:pt>
                <c:pt idx="4">
                  <c:v>161353.40616000001</c:v>
                </c:pt>
                <c:pt idx="5">
                  <c:v>181171.54305000001</c:v>
                </c:pt>
                <c:pt idx="6">
                  <c:v>93843.73358</c:v>
                </c:pt>
                <c:pt idx="7">
                  <c:v>73244.345950000003</c:v>
                </c:pt>
                <c:pt idx="8">
                  <c:v>111339.6872</c:v>
                </c:pt>
                <c:pt idx="9">
                  <c:v>237273.41518000001</c:v>
                </c:pt>
                <c:pt idx="10">
                  <c:v>266915.37732000003</c:v>
                </c:pt>
                <c:pt idx="11">
                  <c:v>309013.60528000002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311296"/>
        <c:axId val="189516160"/>
      </c:lineChart>
      <c:catAx>
        <c:axId val="18831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51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5161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311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'2002_2016_AYLIK_IHR'!$C$8:$E$8</c:f>
              <c:numCache>
                <c:formatCode>#,##0</c:formatCode>
                <c:ptCount val="3"/>
                <c:pt idx="0">
                  <c:v>82441.657439999995</c:v>
                </c:pt>
                <c:pt idx="1">
                  <c:v>106539.39955</c:v>
                </c:pt>
                <c:pt idx="2">
                  <c:v>115545.55623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'2002_2016_AYLIK_IHR'!$C$9:$N$9</c:f>
              <c:numCache>
                <c:formatCode>#,##0</c:formatCode>
                <c:ptCount val="12"/>
                <c:pt idx="0">
                  <c:v>93016.967910000007</c:v>
                </c:pt>
                <c:pt idx="1">
                  <c:v>98704.324250000005</c:v>
                </c:pt>
                <c:pt idx="2">
                  <c:v>104061.68511000001</c:v>
                </c:pt>
                <c:pt idx="3">
                  <c:v>105917.70758</c:v>
                </c:pt>
                <c:pt idx="4">
                  <c:v>96206.019320000007</c:v>
                </c:pt>
                <c:pt idx="5">
                  <c:v>110288.51625</c:v>
                </c:pt>
                <c:pt idx="6">
                  <c:v>110605.69404</c:v>
                </c:pt>
                <c:pt idx="7">
                  <c:v>109982.81376999999</c:v>
                </c:pt>
                <c:pt idx="8">
                  <c:v>113842.24325</c:v>
                </c:pt>
                <c:pt idx="9">
                  <c:v>144381.05846999999</c:v>
                </c:pt>
                <c:pt idx="10">
                  <c:v>128798.29332</c:v>
                </c:pt>
                <c:pt idx="11">
                  <c:v>102475.38369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19520"/>
        <c:axId val="189520080"/>
      </c:lineChart>
      <c:catAx>
        <c:axId val="18951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52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5200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519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O45" sqref="O45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56" t="s">
        <v>225</v>
      </c>
      <c r="C1" s="156"/>
      <c r="D1" s="156"/>
      <c r="E1" s="156"/>
      <c r="F1" s="156"/>
      <c r="G1" s="156"/>
      <c r="H1" s="156"/>
      <c r="I1" s="156"/>
      <c r="J1" s="156"/>
      <c r="K1" s="114"/>
      <c r="L1" s="114"/>
      <c r="M1" s="114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53" t="s">
        <v>128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5"/>
    </row>
    <row r="6" spans="1:13" ht="18" x14ac:dyDescent="0.2">
      <c r="A6" s="3"/>
      <c r="B6" s="152" t="s">
        <v>219</v>
      </c>
      <c r="C6" s="152"/>
      <c r="D6" s="152"/>
      <c r="E6" s="152"/>
      <c r="F6" s="152" t="s">
        <v>220</v>
      </c>
      <c r="G6" s="152"/>
      <c r="H6" s="152"/>
      <c r="I6" s="152"/>
      <c r="J6" s="152" t="s">
        <v>106</v>
      </c>
      <c r="K6" s="152"/>
      <c r="L6" s="152"/>
      <c r="M6" s="152"/>
    </row>
    <row r="7" spans="1:13" ht="30" x14ac:dyDescent="0.25">
      <c r="A7" s="4" t="s">
        <v>1</v>
      </c>
      <c r="B7" s="5">
        <v>2015</v>
      </c>
      <c r="C7" s="6">
        <v>2016</v>
      </c>
      <c r="D7" s="7" t="s">
        <v>119</v>
      </c>
      <c r="E7" s="7" t="s">
        <v>120</v>
      </c>
      <c r="F7" s="5">
        <v>2015</v>
      </c>
      <c r="G7" s="6">
        <v>2016</v>
      </c>
      <c r="H7" s="7" t="s">
        <v>119</v>
      </c>
      <c r="I7" s="7" t="s">
        <v>120</v>
      </c>
      <c r="J7" s="5" t="s">
        <v>129</v>
      </c>
      <c r="K7" s="5" t="s">
        <v>130</v>
      </c>
      <c r="L7" s="7" t="s">
        <v>119</v>
      </c>
      <c r="M7" s="7" t="s">
        <v>120</v>
      </c>
    </row>
    <row r="8" spans="1:13" ht="16.5" x14ac:dyDescent="0.25">
      <c r="A8" s="49" t="s">
        <v>2</v>
      </c>
      <c r="B8" s="50">
        <f>B9+B18+B20</f>
        <v>1771068.5594500001</v>
      </c>
      <c r="C8" s="50">
        <f>C9+C18+C20</f>
        <v>1753907.6050799997</v>
      </c>
      <c r="D8" s="48">
        <f t="shared" ref="D8:D46" si="0">(C8-B8)/B8*100</f>
        <v>-0.96896047747184222</v>
      </c>
      <c r="E8" s="48">
        <f>C8/C$44*100</f>
        <v>15.295938140607158</v>
      </c>
      <c r="F8" s="50">
        <f>F9+F18+F20</f>
        <v>5245162.3966500005</v>
      </c>
      <c r="G8" s="50">
        <f>G9+G18+G20</f>
        <v>4925701.4372399999</v>
      </c>
      <c r="H8" s="48">
        <f t="shared" ref="H8:H46" si="1">(G8-F8)/F8*100</f>
        <v>-6.0905828123460033</v>
      </c>
      <c r="I8" s="48">
        <f t="shared" ref="I8:I45" si="2">G8/G$46*100</f>
        <v>14.732994130213536</v>
      </c>
      <c r="J8" s="50">
        <f>J9+J18+J20</f>
        <v>22110587.345120002</v>
      </c>
      <c r="K8" s="50">
        <f>K9+K18+K20</f>
        <v>20457620.535470001</v>
      </c>
      <c r="L8" s="48">
        <f t="shared" ref="L8:L46" si="3">(K8-J8)/J8*100</f>
        <v>-7.4759063784654467</v>
      </c>
      <c r="M8" s="48">
        <f t="shared" ref="M8:M45" si="4">K8/K$46*100</f>
        <v>14.585571441066111</v>
      </c>
    </row>
    <row r="9" spans="1:13" ht="15.75" x14ac:dyDescent="0.25">
      <c r="A9" s="9" t="s">
        <v>3</v>
      </c>
      <c r="B9" s="50">
        <f>B10+B11+B12+B13+B14+B15+B16+B17</f>
        <v>1252873.80152</v>
      </c>
      <c r="C9" s="50">
        <f>C10+C11+C12+C13+C14+C15+C16+C17</f>
        <v>1233619.4599799998</v>
      </c>
      <c r="D9" s="48">
        <f t="shared" si="0"/>
        <v>-1.5368141241871762</v>
      </c>
      <c r="E9" s="48">
        <f t="shared" ref="E9:E46" si="5">C9/C$44*100</f>
        <v>10.758472620935246</v>
      </c>
      <c r="F9" s="50">
        <f>F10+F11+F12+F13+F14+F15+F16+F17</f>
        <v>3768634.1160500003</v>
      </c>
      <c r="G9" s="50">
        <f>G10+G11+G12+G13+G14+G15+G16+G17</f>
        <v>3509725.9571099998</v>
      </c>
      <c r="H9" s="48">
        <f t="shared" si="1"/>
        <v>-6.870079476204725</v>
      </c>
      <c r="I9" s="48">
        <f t="shared" si="2"/>
        <v>10.497747901207244</v>
      </c>
      <c r="J9" s="50">
        <f>J10+J11+J12+J13+J14+J15+J16+J17</f>
        <v>15505389.040180001</v>
      </c>
      <c r="K9" s="50">
        <f>K10+K11+K12+K13+K14+K15+K16+K17</f>
        <v>14630008.94383</v>
      </c>
      <c r="L9" s="48">
        <f t="shared" si="3"/>
        <v>-5.6456506449569153</v>
      </c>
      <c r="M9" s="48">
        <f t="shared" si="4"/>
        <v>10.430687198625673</v>
      </c>
    </row>
    <row r="10" spans="1:13" ht="14.25" x14ac:dyDescent="0.2">
      <c r="A10" s="11" t="s">
        <v>131</v>
      </c>
      <c r="B10" s="12">
        <v>554740.76428</v>
      </c>
      <c r="C10" s="12">
        <v>570624.47560999996</v>
      </c>
      <c r="D10" s="13">
        <f t="shared" si="0"/>
        <v>2.8632673769009003</v>
      </c>
      <c r="E10" s="13">
        <f t="shared" si="5"/>
        <v>4.9764518126077926</v>
      </c>
      <c r="F10" s="12">
        <v>1612642.1839300001</v>
      </c>
      <c r="G10" s="12">
        <v>1594347.6086500001</v>
      </c>
      <c r="H10" s="13">
        <f t="shared" si="1"/>
        <v>-1.1344472730718362</v>
      </c>
      <c r="I10" s="13">
        <f t="shared" si="2"/>
        <v>4.7687652731388921</v>
      </c>
      <c r="J10" s="12">
        <v>6558750.74395</v>
      </c>
      <c r="K10" s="12">
        <v>6109884.2983400002</v>
      </c>
      <c r="L10" s="13">
        <f t="shared" si="3"/>
        <v>-6.843779602755121</v>
      </c>
      <c r="M10" s="13">
        <f t="shared" si="4"/>
        <v>4.3561348581851957</v>
      </c>
    </row>
    <row r="11" spans="1:13" ht="14.25" x14ac:dyDescent="0.2">
      <c r="A11" s="11" t="s">
        <v>132</v>
      </c>
      <c r="B11" s="12">
        <v>152629.234</v>
      </c>
      <c r="C11" s="12">
        <v>148088.67462999999</v>
      </c>
      <c r="D11" s="13">
        <f t="shared" si="0"/>
        <v>-2.97489494705844</v>
      </c>
      <c r="E11" s="13">
        <f t="shared" si="5"/>
        <v>1.2914906121076211</v>
      </c>
      <c r="F11" s="12">
        <v>526665.12852000003</v>
      </c>
      <c r="G11" s="12">
        <v>441678.51724000002</v>
      </c>
      <c r="H11" s="13">
        <f t="shared" si="1"/>
        <v>-16.136745472179605</v>
      </c>
      <c r="I11" s="13">
        <f t="shared" si="2"/>
        <v>1.3210802735101461</v>
      </c>
      <c r="J11" s="12">
        <v>2308771.4468200002</v>
      </c>
      <c r="K11" s="12">
        <v>2000686.7917899999</v>
      </c>
      <c r="L11" s="13">
        <f t="shared" si="3"/>
        <v>-13.344094992786854</v>
      </c>
      <c r="M11" s="13">
        <f t="shared" si="4"/>
        <v>1.4264200512593967</v>
      </c>
    </row>
    <row r="12" spans="1:13" ht="14.25" x14ac:dyDescent="0.2">
      <c r="A12" s="11" t="s">
        <v>133</v>
      </c>
      <c r="B12" s="12">
        <v>104061.68511000001</v>
      </c>
      <c r="C12" s="12">
        <v>115545.55623</v>
      </c>
      <c r="D12" s="13">
        <f t="shared" si="0"/>
        <v>11.035638244624613</v>
      </c>
      <c r="E12" s="13">
        <f t="shared" si="5"/>
        <v>1.0076800370767034</v>
      </c>
      <c r="F12" s="12">
        <v>295782.97726999997</v>
      </c>
      <c r="G12" s="12">
        <v>304526.61322</v>
      </c>
      <c r="H12" s="13">
        <f t="shared" si="1"/>
        <v>2.9560984309176659</v>
      </c>
      <c r="I12" s="13">
        <f t="shared" si="2"/>
        <v>0.91085277137260312</v>
      </c>
      <c r="J12" s="12">
        <v>1367774.2607400001</v>
      </c>
      <c r="K12" s="12">
        <v>1327024.3429099999</v>
      </c>
      <c r="L12" s="13">
        <f t="shared" si="3"/>
        <v>-2.9792867872768305</v>
      </c>
      <c r="M12" s="13">
        <f t="shared" si="4"/>
        <v>0.94612217114833386</v>
      </c>
    </row>
    <row r="13" spans="1:13" ht="14.25" x14ac:dyDescent="0.2">
      <c r="A13" s="11" t="s">
        <v>134</v>
      </c>
      <c r="B13" s="12">
        <v>98548.827709999998</v>
      </c>
      <c r="C13" s="12">
        <v>108729.46867</v>
      </c>
      <c r="D13" s="13">
        <f t="shared" si="0"/>
        <v>10.330555113206028</v>
      </c>
      <c r="E13" s="13">
        <f t="shared" si="5"/>
        <v>0.94823651030439848</v>
      </c>
      <c r="F13" s="12">
        <v>290657.84323</v>
      </c>
      <c r="G13" s="12">
        <v>305267.93605999998</v>
      </c>
      <c r="H13" s="13">
        <f t="shared" si="1"/>
        <v>5.0265606692880089</v>
      </c>
      <c r="I13" s="13">
        <f t="shared" si="2"/>
        <v>0.91307010126753729</v>
      </c>
      <c r="J13" s="12">
        <v>1416367.7013600001</v>
      </c>
      <c r="K13" s="12">
        <v>1359394.5799400001</v>
      </c>
      <c r="L13" s="13">
        <f t="shared" si="3"/>
        <v>-4.0224809818307943</v>
      </c>
      <c r="M13" s="13">
        <f t="shared" si="4"/>
        <v>0.96920102354696469</v>
      </c>
    </row>
    <row r="14" spans="1:13" ht="14.25" x14ac:dyDescent="0.2">
      <c r="A14" s="11" t="s">
        <v>135</v>
      </c>
      <c r="B14" s="12">
        <v>206870.61434999999</v>
      </c>
      <c r="C14" s="12">
        <v>139111.91326999999</v>
      </c>
      <c r="D14" s="13">
        <f t="shared" si="0"/>
        <v>-32.754145045153919</v>
      </c>
      <c r="E14" s="13">
        <f t="shared" si="5"/>
        <v>1.2132037137169331</v>
      </c>
      <c r="F14" s="12">
        <v>683789.96302000002</v>
      </c>
      <c r="G14" s="12">
        <v>489123.95091000001</v>
      </c>
      <c r="H14" s="13">
        <f t="shared" si="1"/>
        <v>-28.468685215887891</v>
      </c>
      <c r="I14" s="13">
        <f t="shared" si="2"/>
        <v>1.4629916956034066</v>
      </c>
      <c r="J14" s="12">
        <v>2506015.9997899998</v>
      </c>
      <c r="K14" s="12">
        <v>2631883.4413899998</v>
      </c>
      <c r="L14" s="13">
        <f t="shared" si="3"/>
        <v>5.0226112527033955</v>
      </c>
      <c r="M14" s="13">
        <f t="shared" si="4"/>
        <v>1.8764412944504176</v>
      </c>
    </row>
    <row r="15" spans="1:13" ht="14.25" x14ac:dyDescent="0.2">
      <c r="A15" s="11" t="s">
        <v>136</v>
      </c>
      <c r="B15" s="12">
        <v>19111.990160000001</v>
      </c>
      <c r="C15" s="12">
        <v>18760.11767</v>
      </c>
      <c r="D15" s="13">
        <f t="shared" si="0"/>
        <v>-1.8411085766276973</v>
      </c>
      <c r="E15" s="13">
        <f t="shared" si="5"/>
        <v>0.16360816188931609</v>
      </c>
      <c r="F15" s="12">
        <v>55035.003049999999</v>
      </c>
      <c r="G15" s="12">
        <v>44934.002090000002</v>
      </c>
      <c r="H15" s="13">
        <f t="shared" si="1"/>
        <v>-18.353775597728429</v>
      </c>
      <c r="I15" s="13">
        <f t="shared" si="2"/>
        <v>0.1343996174908067</v>
      </c>
      <c r="J15" s="12">
        <v>212519.58796999999</v>
      </c>
      <c r="K15" s="12">
        <v>179389.20384</v>
      </c>
      <c r="L15" s="13">
        <f t="shared" si="3"/>
        <v>-15.589331998270575</v>
      </c>
      <c r="M15" s="13">
        <f t="shared" si="4"/>
        <v>0.12789825893132292</v>
      </c>
    </row>
    <row r="16" spans="1:13" ht="14.25" x14ac:dyDescent="0.2">
      <c r="A16" s="11" t="s">
        <v>137</v>
      </c>
      <c r="B16" s="12">
        <v>105669.31832000001</v>
      </c>
      <c r="C16" s="12">
        <v>120840.58628</v>
      </c>
      <c r="D16" s="13">
        <f t="shared" si="0"/>
        <v>14.357306549528989</v>
      </c>
      <c r="E16" s="13">
        <f t="shared" si="5"/>
        <v>1.0538583259802181</v>
      </c>
      <c r="F16" s="12">
        <v>277676.45159999997</v>
      </c>
      <c r="G16" s="12">
        <v>300582.95335000003</v>
      </c>
      <c r="H16" s="13">
        <f t="shared" si="1"/>
        <v>8.2493497802966225</v>
      </c>
      <c r="I16" s="13">
        <f t="shared" si="2"/>
        <v>0.89905710765717817</v>
      </c>
      <c r="J16" s="12">
        <v>1052453.6780099999</v>
      </c>
      <c r="K16" s="12">
        <v>941245.12951999996</v>
      </c>
      <c r="L16" s="13">
        <f t="shared" si="3"/>
        <v>-10.566597923841671</v>
      </c>
      <c r="M16" s="13">
        <f t="shared" si="4"/>
        <v>0.67107501854218343</v>
      </c>
    </row>
    <row r="17" spans="1:13" ht="14.25" x14ac:dyDescent="0.2">
      <c r="A17" s="11" t="s">
        <v>138</v>
      </c>
      <c r="B17" s="12">
        <v>11241.36759</v>
      </c>
      <c r="C17" s="12">
        <v>11918.66762</v>
      </c>
      <c r="D17" s="13">
        <f t="shared" si="0"/>
        <v>6.0250678983445676</v>
      </c>
      <c r="E17" s="13">
        <f t="shared" si="5"/>
        <v>0.10394344725226394</v>
      </c>
      <c r="F17" s="12">
        <v>26384.565429999999</v>
      </c>
      <c r="G17" s="12">
        <v>29264.37559</v>
      </c>
      <c r="H17" s="13">
        <f t="shared" si="1"/>
        <v>10.914753049999357</v>
      </c>
      <c r="I17" s="13">
        <f t="shared" si="2"/>
        <v>8.7531061166675195E-2</v>
      </c>
      <c r="J17" s="12">
        <v>82735.621539999993</v>
      </c>
      <c r="K17" s="12">
        <v>80501.156099999993</v>
      </c>
      <c r="L17" s="13">
        <f t="shared" si="3"/>
        <v>-2.7007296233578284</v>
      </c>
      <c r="M17" s="13">
        <f t="shared" si="4"/>
        <v>5.7394522561858119E-2</v>
      </c>
    </row>
    <row r="18" spans="1:13" ht="15.75" x14ac:dyDescent="0.25">
      <c r="A18" s="9" t="s">
        <v>12</v>
      </c>
      <c r="B18" s="50">
        <f>B19</f>
        <v>171068.19013999999</v>
      </c>
      <c r="C18" s="50">
        <f>C19</f>
        <v>150250.77754000001</v>
      </c>
      <c r="D18" s="48">
        <f t="shared" si="0"/>
        <v>-12.169072802467413</v>
      </c>
      <c r="E18" s="48">
        <f t="shared" si="5"/>
        <v>1.3103464470838759</v>
      </c>
      <c r="F18" s="50">
        <f>F19</f>
        <v>510718.47025999997</v>
      </c>
      <c r="G18" s="50">
        <f>G19</f>
        <v>427842.46656999999</v>
      </c>
      <c r="H18" s="48">
        <f t="shared" si="1"/>
        <v>-16.227336295045077</v>
      </c>
      <c r="I18" s="48">
        <f t="shared" si="2"/>
        <v>1.2796960248089766</v>
      </c>
      <c r="J18" s="50">
        <f>J19</f>
        <v>2196501.6301000002</v>
      </c>
      <c r="K18" s="50">
        <f>K19</f>
        <v>1730034.7544</v>
      </c>
      <c r="L18" s="48">
        <f t="shared" si="3"/>
        <v>-21.236809902971178</v>
      </c>
      <c r="M18" s="48">
        <f t="shared" si="4"/>
        <v>1.2334545682904727</v>
      </c>
    </row>
    <row r="19" spans="1:13" ht="14.25" x14ac:dyDescent="0.2">
      <c r="A19" s="11" t="s">
        <v>139</v>
      </c>
      <c r="B19" s="12">
        <v>171068.19013999999</v>
      </c>
      <c r="C19" s="12">
        <v>150250.77754000001</v>
      </c>
      <c r="D19" s="13">
        <f t="shared" si="0"/>
        <v>-12.169072802467413</v>
      </c>
      <c r="E19" s="13">
        <f t="shared" si="5"/>
        <v>1.3103464470838759</v>
      </c>
      <c r="F19" s="12">
        <v>510718.47025999997</v>
      </c>
      <c r="G19" s="12">
        <v>427842.46656999999</v>
      </c>
      <c r="H19" s="13">
        <f t="shared" si="1"/>
        <v>-16.227336295045077</v>
      </c>
      <c r="I19" s="13">
        <f t="shared" si="2"/>
        <v>1.2796960248089766</v>
      </c>
      <c r="J19" s="12">
        <v>2196501.6301000002</v>
      </c>
      <c r="K19" s="12">
        <v>1730034.7544</v>
      </c>
      <c r="L19" s="13">
        <f t="shared" si="3"/>
        <v>-21.236809902971178</v>
      </c>
      <c r="M19" s="13">
        <f t="shared" si="4"/>
        <v>1.2334545682904727</v>
      </c>
    </row>
    <row r="20" spans="1:13" ht="15.75" x14ac:dyDescent="0.25">
      <c r="A20" s="9" t="s">
        <v>113</v>
      </c>
      <c r="B20" s="50">
        <f>B21</f>
        <v>347126.56779</v>
      </c>
      <c r="C20" s="50">
        <f>C21</f>
        <v>370037.36755999998</v>
      </c>
      <c r="D20" s="10">
        <f t="shared" si="0"/>
        <v>6.6001285686263733</v>
      </c>
      <c r="E20" s="10">
        <f t="shared" si="5"/>
        <v>3.227119072588037</v>
      </c>
      <c r="F20" s="50">
        <f>F21</f>
        <v>965809.81033999997</v>
      </c>
      <c r="G20" s="50">
        <f>G21</f>
        <v>988133.01355999999</v>
      </c>
      <c r="H20" s="10">
        <f t="shared" si="1"/>
        <v>2.3113456687856018</v>
      </c>
      <c r="I20" s="10">
        <f t="shared" si="2"/>
        <v>2.9555502041973156</v>
      </c>
      <c r="J20" s="50">
        <f>J21</f>
        <v>4408696.6748400005</v>
      </c>
      <c r="K20" s="50">
        <f>K21</f>
        <v>4097576.8372399998</v>
      </c>
      <c r="L20" s="10">
        <f t="shared" si="3"/>
        <v>-7.0569572040537754</v>
      </c>
      <c r="M20" s="10">
        <f t="shared" si="4"/>
        <v>2.9214296741499641</v>
      </c>
    </row>
    <row r="21" spans="1:13" ht="14.25" x14ac:dyDescent="0.2">
      <c r="A21" s="11" t="s">
        <v>140</v>
      </c>
      <c r="B21" s="12">
        <v>347126.56779</v>
      </c>
      <c r="C21" s="12">
        <v>370037.36755999998</v>
      </c>
      <c r="D21" s="13">
        <f t="shared" si="0"/>
        <v>6.6001285686263733</v>
      </c>
      <c r="E21" s="13">
        <f t="shared" si="5"/>
        <v>3.227119072588037</v>
      </c>
      <c r="F21" s="12">
        <v>965809.81033999997</v>
      </c>
      <c r="G21" s="12">
        <v>988133.01355999999</v>
      </c>
      <c r="H21" s="13">
        <f t="shared" si="1"/>
        <v>2.3113456687856018</v>
      </c>
      <c r="I21" s="13">
        <f t="shared" si="2"/>
        <v>2.9555502041973156</v>
      </c>
      <c r="J21" s="12">
        <v>4408696.6748400005</v>
      </c>
      <c r="K21" s="12">
        <v>4097576.8372399998</v>
      </c>
      <c r="L21" s="13">
        <f t="shared" si="3"/>
        <v>-7.0569572040537754</v>
      </c>
      <c r="M21" s="13">
        <f t="shared" si="4"/>
        <v>2.9214296741499641</v>
      </c>
    </row>
    <row r="22" spans="1:13" ht="16.5" x14ac:dyDescent="0.25">
      <c r="A22" s="49" t="s">
        <v>14</v>
      </c>
      <c r="B22" s="50">
        <f>B23+B27+B29</f>
        <v>9125971.539450001</v>
      </c>
      <c r="C22" s="50">
        <f>C23+C27+C29</f>
        <v>9446779.2266300004</v>
      </c>
      <c r="D22" s="48">
        <f t="shared" si="0"/>
        <v>3.5153264043527108</v>
      </c>
      <c r="E22" s="48">
        <f t="shared" si="5"/>
        <v>82.385953661404159</v>
      </c>
      <c r="F22" s="50">
        <f>F23+F27+F29</f>
        <v>26312675.497989997</v>
      </c>
      <c r="G22" s="50">
        <f>G23+G27+G29</f>
        <v>25725889.880479999</v>
      </c>
      <c r="H22" s="48">
        <f t="shared" si="1"/>
        <v>-2.2300492306638389</v>
      </c>
      <c r="I22" s="48">
        <f t="shared" si="2"/>
        <v>76.947291554886888</v>
      </c>
      <c r="J22" s="50">
        <f>J23+J27+J29</f>
        <v>119998762.53283</v>
      </c>
      <c r="K22" s="50">
        <f>K23+K27+K29</f>
        <v>108307280.39778002</v>
      </c>
      <c r="L22" s="48">
        <f t="shared" si="3"/>
        <v>-9.7430022512535128</v>
      </c>
      <c r="M22" s="48">
        <f t="shared" si="4"/>
        <v>77.219321430389726</v>
      </c>
    </row>
    <row r="23" spans="1:13" ht="15.75" x14ac:dyDescent="0.25">
      <c r="A23" s="9" t="s">
        <v>15</v>
      </c>
      <c r="B23" s="50">
        <f>B24+B25+B26</f>
        <v>989149.90394000011</v>
      </c>
      <c r="C23" s="50">
        <f>C24+C25+C26</f>
        <v>1010390.18019</v>
      </c>
      <c r="D23" s="48">
        <f>(C23-B23)/B23*100</f>
        <v>2.1473263218643828</v>
      </c>
      <c r="E23" s="48">
        <f t="shared" si="5"/>
        <v>8.811676082194893</v>
      </c>
      <c r="F23" s="50">
        <f>F24+F25+F26</f>
        <v>2765632.5348700001</v>
      </c>
      <c r="G23" s="50">
        <f>G24+G25+G26</f>
        <v>2722875.09265</v>
      </c>
      <c r="H23" s="48">
        <f t="shared" si="1"/>
        <v>-1.5460275969746617</v>
      </c>
      <c r="I23" s="48">
        <f t="shared" si="2"/>
        <v>8.144241641205765</v>
      </c>
      <c r="J23" s="50">
        <f>J24+J25+J26</f>
        <v>12645011.282330001</v>
      </c>
      <c r="K23" s="50">
        <f>K24+K25+K26</f>
        <v>11394456.155950001</v>
      </c>
      <c r="L23" s="48">
        <f t="shared" si="3"/>
        <v>-9.8897114321085038</v>
      </c>
      <c r="M23" s="48">
        <f t="shared" si="4"/>
        <v>8.1238506700498849</v>
      </c>
    </row>
    <row r="24" spans="1:13" ht="14.25" x14ac:dyDescent="0.2">
      <c r="A24" s="11" t="s">
        <v>141</v>
      </c>
      <c r="B24" s="12">
        <v>677211.91483000002</v>
      </c>
      <c r="C24" s="12">
        <v>704287.31903999997</v>
      </c>
      <c r="D24" s="13">
        <f t="shared" si="0"/>
        <v>3.99806967613626</v>
      </c>
      <c r="E24" s="13">
        <f t="shared" si="5"/>
        <v>6.1421338467590081</v>
      </c>
      <c r="F24" s="12">
        <v>1934543.2082499999</v>
      </c>
      <c r="G24" s="12">
        <v>1935102.2426400001</v>
      </c>
      <c r="H24" s="13">
        <f t="shared" si="1"/>
        <v>2.8897487924597291E-2</v>
      </c>
      <c r="I24" s="13">
        <f t="shared" si="2"/>
        <v>5.7879776810331789</v>
      </c>
      <c r="J24" s="12">
        <v>8565458.6048300005</v>
      </c>
      <c r="K24" s="12">
        <v>7950327.5865500001</v>
      </c>
      <c r="L24" s="13">
        <f t="shared" si="3"/>
        <v>-7.1815304545763903</v>
      </c>
      <c r="M24" s="13">
        <f t="shared" si="4"/>
        <v>5.668306868457595</v>
      </c>
    </row>
    <row r="25" spans="1:13" ht="14.25" x14ac:dyDescent="0.2">
      <c r="A25" s="11" t="s">
        <v>142</v>
      </c>
      <c r="B25" s="12">
        <v>144240.39254</v>
      </c>
      <c r="C25" s="12">
        <v>126772.01428</v>
      </c>
      <c r="D25" s="13">
        <f t="shared" si="0"/>
        <v>-12.110600888135933</v>
      </c>
      <c r="E25" s="13">
        <f t="shared" si="5"/>
        <v>1.105586681288494</v>
      </c>
      <c r="F25" s="12">
        <v>372765.21567000001</v>
      </c>
      <c r="G25" s="12">
        <v>323718.81754999998</v>
      </c>
      <c r="H25" s="13">
        <f t="shared" si="1"/>
        <v>-13.157450335553737</v>
      </c>
      <c r="I25" s="13">
        <f t="shared" si="2"/>
        <v>0.96825751612671995</v>
      </c>
      <c r="J25" s="12">
        <v>1813265.90762</v>
      </c>
      <c r="K25" s="12">
        <v>1422768.72156</v>
      </c>
      <c r="L25" s="13">
        <f t="shared" si="3"/>
        <v>-21.535572053662367</v>
      </c>
      <c r="M25" s="13">
        <f t="shared" si="4"/>
        <v>1.0143845808679193</v>
      </c>
    </row>
    <row r="26" spans="1:13" ht="14.25" x14ac:dyDescent="0.2">
      <c r="A26" s="11" t="s">
        <v>143</v>
      </c>
      <c r="B26" s="12">
        <v>167697.59656999999</v>
      </c>
      <c r="C26" s="12">
        <v>179330.84687000001</v>
      </c>
      <c r="D26" s="13">
        <f t="shared" si="0"/>
        <v>6.937040564647619</v>
      </c>
      <c r="E26" s="13">
        <f t="shared" si="5"/>
        <v>1.5639555541473913</v>
      </c>
      <c r="F26" s="12">
        <v>458324.11095</v>
      </c>
      <c r="G26" s="12">
        <v>464054.03246000002</v>
      </c>
      <c r="H26" s="13">
        <f t="shared" si="1"/>
        <v>1.2501898488655139</v>
      </c>
      <c r="I26" s="13">
        <f t="shared" si="2"/>
        <v>1.3880064440458657</v>
      </c>
      <c r="J26" s="12">
        <v>2266286.76988</v>
      </c>
      <c r="K26" s="12">
        <v>2021359.8478399999</v>
      </c>
      <c r="L26" s="13">
        <f t="shared" si="3"/>
        <v>-10.80741084028695</v>
      </c>
      <c r="M26" s="13">
        <f t="shared" si="4"/>
        <v>1.4411592207243713</v>
      </c>
    </row>
    <row r="27" spans="1:13" ht="15.75" x14ac:dyDescent="0.25">
      <c r="A27" s="9" t="s">
        <v>19</v>
      </c>
      <c r="B27" s="50">
        <f>B28</f>
        <v>1342866.4948799999</v>
      </c>
      <c r="C27" s="50">
        <f>C28</f>
        <v>1185142.13745</v>
      </c>
      <c r="D27" s="48">
        <f t="shared" si="0"/>
        <v>-11.74534907463711</v>
      </c>
      <c r="E27" s="48">
        <f t="shared" si="5"/>
        <v>10.335698853096252</v>
      </c>
      <c r="F27" s="50">
        <f>F28</f>
        <v>3716933.2655099998</v>
      </c>
      <c r="G27" s="50">
        <f>G28</f>
        <v>3322810.43988</v>
      </c>
      <c r="H27" s="48">
        <f t="shared" si="1"/>
        <v>-10.60344099494943</v>
      </c>
      <c r="I27" s="48">
        <f t="shared" si="2"/>
        <v>9.9386751979013663</v>
      </c>
      <c r="J27" s="50">
        <f>J28</f>
        <v>17161775.797680002</v>
      </c>
      <c r="K27" s="50">
        <f>K28</f>
        <v>15006188.722200001</v>
      </c>
      <c r="L27" s="48">
        <f t="shared" si="3"/>
        <v>-12.560396435032104</v>
      </c>
      <c r="M27" s="48">
        <f t="shared" si="4"/>
        <v>10.698890288158342</v>
      </c>
    </row>
    <row r="28" spans="1:13" ht="14.25" x14ac:dyDescent="0.2">
      <c r="A28" s="11" t="s">
        <v>144</v>
      </c>
      <c r="B28" s="12">
        <v>1342866.4948799999</v>
      </c>
      <c r="C28" s="12">
        <v>1185142.13745</v>
      </c>
      <c r="D28" s="13">
        <f t="shared" si="0"/>
        <v>-11.74534907463711</v>
      </c>
      <c r="E28" s="13">
        <f t="shared" si="5"/>
        <v>10.335698853096252</v>
      </c>
      <c r="F28" s="12">
        <v>3716933.2655099998</v>
      </c>
      <c r="G28" s="12">
        <v>3322810.43988</v>
      </c>
      <c r="H28" s="13">
        <f t="shared" si="1"/>
        <v>-10.60344099494943</v>
      </c>
      <c r="I28" s="13">
        <f t="shared" si="2"/>
        <v>9.9386751979013663</v>
      </c>
      <c r="J28" s="12">
        <v>17161775.797680002</v>
      </c>
      <c r="K28" s="12">
        <v>15006188.722200001</v>
      </c>
      <c r="L28" s="13">
        <f t="shared" si="3"/>
        <v>-12.560396435032104</v>
      </c>
      <c r="M28" s="13">
        <f t="shared" si="4"/>
        <v>10.698890288158342</v>
      </c>
    </row>
    <row r="29" spans="1:13" ht="15.75" x14ac:dyDescent="0.25">
      <c r="A29" s="9" t="s">
        <v>21</v>
      </c>
      <c r="B29" s="50">
        <f>B30+B31+B32+B33+B34+B35+B36+B37+B38+B39+B40+B41</f>
        <v>6793955.1406300012</v>
      </c>
      <c r="C29" s="50">
        <f>C30+C31+C32+C33+C34+C35+C36+C37+C38+C39+C40+C41</f>
        <v>7251246.9089900004</v>
      </c>
      <c r="D29" s="48">
        <f t="shared" si="0"/>
        <v>6.7308623459293946</v>
      </c>
      <c r="E29" s="48">
        <f t="shared" si="5"/>
        <v>63.238578726113012</v>
      </c>
      <c r="F29" s="50">
        <f>F30+F31+F32+F33+F34+F35+F36+F37+F38+F39+F40+F41</f>
        <v>19830109.697609998</v>
      </c>
      <c r="G29" s="50">
        <f>G30+G31+G32+G33+G34+G35+G36+G37+G38+G39+G40+G41</f>
        <v>19680204.34795</v>
      </c>
      <c r="H29" s="48">
        <f t="shared" si="1"/>
        <v>-0.75594816138644527</v>
      </c>
      <c r="I29" s="48">
        <f t="shared" si="2"/>
        <v>58.864374715779768</v>
      </c>
      <c r="J29" s="50">
        <f>J30+J31+J32+J33+J34+J35+J36+J37+J38+J39+J40+J41</f>
        <v>90191975.452819988</v>
      </c>
      <c r="K29" s="50">
        <f>K30+K31+K32+K33+K34+K35+K36+K37+K38+K39+K40+K41</f>
        <v>81906635.519630015</v>
      </c>
      <c r="L29" s="48">
        <f t="shared" si="3"/>
        <v>-9.1863382430558786</v>
      </c>
      <c r="M29" s="48">
        <f t="shared" si="4"/>
        <v>58.396580472181505</v>
      </c>
    </row>
    <row r="30" spans="1:13" ht="14.25" x14ac:dyDescent="0.2">
      <c r="A30" s="11" t="s">
        <v>145</v>
      </c>
      <c r="B30" s="12">
        <v>1324719.3057599999</v>
      </c>
      <c r="C30" s="12">
        <v>1513821.1445500001</v>
      </c>
      <c r="D30" s="13">
        <f t="shared" si="0"/>
        <v>14.274860943580139</v>
      </c>
      <c r="E30" s="13">
        <f t="shared" si="5"/>
        <v>13.202129072200336</v>
      </c>
      <c r="F30" s="12">
        <v>3972327.16389</v>
      </c>
      <c r="G30" s="12">
        <v>4255523.7492699996</v>
      </c>
      <c r="H30" s="13">
        <f t="shared" si="1"/>
        <v>7.1292361806038231</v>
      </c>
      <c r="I30" s="13">
        <f t="shared" si="2"/>
        <v>12.728462578947896</v>
      </c>
      <c r="J30" s="12">
        <v>18029823.345759999</v>
      </c>
      <c r="K30" s="12">
        <v>17241289.22163</v>
      </c>
      <c r="L30" s="13">
        <f t="shared" si="3"/>
        <v>-4.3734988912990973</v>
      </c>
      <c r="M30" s="13">
        <f t="shared" si="4"/>
        <v>12.29243915450258</v>
      </c>
    </row>
    <row r="31" spans="1:13" ht="14.25" x14ac:dyDescent="0.2">
      <c r="A31" s="11" t="s">
        <v>146</v>
      </c>
      <c r="B31" s="12">
        <v>1770417.7382400001</v>
      </c>
      <c r="C31" s="12">
        <v>2047333.2960399999</v>
      </c>
      <c r="D31" s="13">
        <f t="shared" si="0"/>
        <v>15.641255270933172</v>
      </c>
      <c r="E31" s="13">
        <f t="shared" si="5"/>
        <v>17.854921980342748</v>
      </c>
      <c r="F31" s="12">
        <v>5201903.8407600001</v>
      </c>
      <c r="G31" s="12">
        <v>5543688.0914099999</v>
      </c>
      <c r="H31" s="13">
        <f t="shared" si="1"/>
        <v>6.5703684864744636</v>
      </c>
      <c r="I31" s="13">
        <f t="shared" si="2"/>
        <v>16.581419956351017</v>
      </c>
      <c r="J31" s="12">
        <v>21926124.12108</v>
      </c>
      <c r="K31" s="12">
        <v>21494376.729630001</v>
      </c>
      <c r="L31" s="13">
        <f t="shared" si="3"/>
        <v>-1.9691003711636963</v>
      </c>
      <c r="M31" s="13">
        <f t="shared" si="4"/>
        <v>15.324742524558937</v>
      </c>
    </row>
    <row r="32" spans="1:13" ht="14.25" x14ac:dyDescent="0.2">
      <c r="A32" s="11" t="s">
        <v>147</v>
      </c>
      <c r="B32" s="12">
        <v>46982.886599999998</v>
      </c>
      <c r="C32" s="12">
        <v>79421.925910000005</v>
      </c>
      <c r="D32" s="13">
        <f t="shared" si="0"/>
        <v>69.044372658873641</v>
      </c>
      <c r="E32" s="13">
        <f t="shared" si="5"/>
        <v>0.69264359320218216</v>
      </c>
      <c r="F32" s="12">
        <v>168829.39095999999</v>
      </c>
      <c r="G32" s="12">
        <v>180919.73696000001</v>
      </c>
      <c r="H32" s="13">
        <f t="shared" si="1"/>
        <v>7.1612803500929116</v>
      </c>
      <c r="I32" s="13">
        <f t="shared" si="2"/>
        <v>0.54113905534741491</v>
      </c>
      <c r="J32" s="12">
        <v>1199851.7464600001</v>
      </c>
      <c r="K32" s="12">
        <v>1041950.27553</v>
      </c>
      <c r="L32" s="13">
        <f t="shared" si="3"/>
        <v>-13.160081768090679</v>
      </c>
      <c r="M32" s="13">
        <f t="shared" si="4"/>
        <v>0.74287428273642975</v>
      </c>
    </row>
    <row r="33" spans="1:13" ht="14.25" x14ac:dyDescent="0.2">
      <c r="A33" s="11" t="s">
        <v>148</v>
      </c>
      <c r="B33" s="12">
        <v>838376.19932999997</v>
      </c>
      <c r="C33" s="12">
        <v>900226.16842</v>
      </c>
      <c r="D33" s="13">
        <f t="shared" si="0"/>
        <v>7.3773526895716133</v>
      </c>
      <c r="E33" s="13">
        <f t="shared" si="5"/>
        <v>7.8509288316131398</v>
      </c>
      <c r="F33" s="12">
        <v>2401292.3133200002</v>
      </c>
      <c r="G33" s="12">
        <v>2334736.49236</v>
      </c>
      <c r="H33" s="13">
        <f t="shared" si="1"/>
        <v>-2.7716667642175064</v>
      </c>
      <c r="I33" s="13">
        <f t="shared" si="2"/>
        <v>6.9833016628813649</v>
      </c>
      <c r="J33" s="12">
        <v>11625741.679339999</v>
      </c>
      <c r="K33" s="12">
        <v>10407523.556299999</v>
      </c>
      <c r="L33" s="13">
        <f t="shared" si="3"/>
        <v>-10.478627141740853</v>
      </c>
      <c r="M33" s="13">
        <f t="shared" si="4"/>
        <v>7.4202020753976496</v>
      </c>
    </row>
    <row r="34" spans="1:13" ht="14.25" x14ac:dyDescent="0.2">
      <c r="A34" s="11" t="s">
        <v>149</v>
      </c>
      <c r="B34" s="12">
        <v>450342.50517999998</v>
      </c>
      <c r="C34" s="12">
        <v>470638.05494</v>
      </c>
      <c r="D34" s="13">
        <f t="shared" si="0"/>
        <v>4.5066920236383146</v>
      </c>
      <c r="E34" s="13">
        <f t="shared" si="5"/>
        <v>4.1044639718347975</v>
      </c>
      <c r="F34" s="12">
        <v>1348443.3998799999</v>
      </c>
      <c r="G34" s="12">
        <v>1286500.8956800001</v>
      </c>
      <c r="H34" s="13">
        <f t="shared" si="1"/>
        <v>-4.5936302706893155</v>
      </c>
      <c r="I34" s="13">
        <f t="shared" si="2"/>
        <v>3.8479819343635104</v>
      </c>
      <c r="J34" s="12">
        <v>5936336.0684099998</v>
      </c>
      <c r="K34" s="12">
        <v>5463132.6965800002</v>
      </c>
      <c r="L34" s="13">
        <f t="shared" si="3"/>
        <v>-7.9713036185423265</v>
      </c>
      <c r="M34" s="13">
        <f t="shared" si="4"/>
        <v>3.8950234754738586</v>
      </c>
    </row>
    <row r="35" spans="1:13" ht="14.25" x14ac:dyDescent="0.2">
      <c r="A35" s="11" t="s">
        <v>150</v>
      </c>
      <c r="B35" s="12">
        <v>531386.10343000002</v>
      </c>
      <c r="C35" s="12">
        <v>537532.71618999995</v>
      </c>
      <c r="D35" s="13">
        <f t="shared" si="0"/>
        <v>1.1567131169454132</v>
      </c>
      <c r="E35" s="13">
        <f t="shared" si="5"/>
        <v>4.6878565048583365</v>
      </c>
      <c r="F35" s="12">
        <v>1491754.82146</v>
      </c>
      <c r="G35" s="12">
        <v>1464451.4387099999</v>
      </c>
      <c r="H35" s="13">
        <f t="shared" si="1"/>
        <v>-1.8302862077079078</v>
      </c>
      <c r="I35" s="13">
        <f t="shared" si="2"/>
        <v>4.3802399973691184</v>
      </c>
      <c r="J35" s="12">
        <v>6835387.6079299999</v>
      </c>
      <c r="K35" s="12">
        <v>6203495.7298100004</v>
      </c>
      <c r="L35" s="13">
        <f t="shared" si="3"/>
        <v>-9.2444191078047595</v>
      </c>
      <c r="M35" s="13">
        <f t="shared" si="4"/>
        <v>4.4228765507998782</v>
      </c>
    </row>
    <row r="36" spans="1:13" ht="14.25" x14ac:dyDescent="0.2">
      <c r="A36" s="11" t="s">
        <v>151</v>
      </c>
      <c r="B36" s="12">
        <v>954845.98077000002</v>
      </c>
      <c r="C36" s="12">
        <v>738806.54200000002</v>
      </c>
      <c r="D36" s="13">
        <f t="shared" si="0"/>
        <v>-22.625579739654249</v>
      </c>
      <c r="E36" s="13">
        <f t="shared" si="5"/>
        <v>6.4431781534993862</v>
      </c>
      <c r="F36" s="12">
        <v>2744776.9133700002</v>
      </c>
      <c r="G36" s="12">
        <v>2111611.64322</v>
      </c>
      <c r="H36" s="13">
        <f t="shared" si="1"/>
        <v>-23.068004800893213</v>
      </c>
      <c r="I36" s="13">
        <f t="shared" si="2"/>
        <v>6.3159252222730693</v>
      </c>
      <c r="J36" s="12">
        <v>12480356.265939999</v>
      </c>
      <c r="K36" s="12">
        <v>9248643.0780100003</v>
      </c>
      <c r="L36" s="13">
        <f t="shared" si="3"/>
        <v>-25.894398517690011</v>
      </c>
      <c r="M36" s="13">
        <f t="shared" si="4"/>
        <v>6.5939606276961023</v>
      </c>
    </row>
    <row r="37" spans="1:13" ht="14.25" x14ac:dyDescent="0.2">
      <c r="A37" s="14" t="s">
        <v>152</v>
      </c>
      <c r="B37" s="12">
        <v>255234.01407999999</v>
      </c>
      <c r="C37" s="12">
        <v>274994.3322</v>
      </c>
      <c r="D37" s="13">
        <f t="shared" si="0"/>
        <v>7.742039473550097</v>
      </c>
      <c r="E37" s="13">
        <f t="shared" si="5"/>
        <v>2.3982428049035778</v>
      </c>
      <c r="F37" s="12">
        <v>670833.50182999996</v>
      </c>
      <c r="G37" s="12">
        <v>684263.09513999999</v>
      </c>
      <c r="H37" s="13">
        <f t="shared" si="1"/>
        <v>2.0019264502092953</v>
      </c>
      <c r="I37" s="13">
        <f t="shared" si="2"/>
        <v>2.0466616364527677</v>
      </c>
      <c r="J37" s="12">
        <v>3065659.53523</v>
      </c>
      <c r="K37" s="12">
        <v>2769132.2196300002</v>
      </c>
      <c r="L37" s="13">
        <f t="shared" si="3"/>
        <v>-9.6725455711034449</v>
      </c>
      <c r="M37" s="13">
        <f t="shared" si="4"/>
        <v>1.9742948965713338</v>
      </c>
    </row>
    <row r="38" spans="1:13" ht="14.25" x14ac:dyDescent="0.2">
      <c r="A38" s="11" t="s">
        <v>153</v>
      </c>
      <c r="B38" s="12">
        <v>159644.99953999999</v>
      </c>
      <c r="C38" s="12">
        <v>199039.27135</v>
      </c>
      <c r="D38" s="13">
        <f t="shared" si="0"/>
        <v>24.676170204835973</v>
      </c>
      <c r="E38" s="13">
        <f t="shared" si="5"/>
        <v>1.7358339591567347</v>
      </c>
      <c r="F38" s="12">
        <v>590082.52411</v>
      </c>
      <c r="G38" s="12">
        <v>526739.43033</v>
      </c>
      <c r="H38" s="13">
        <f t="shared" si="1"/>
        <v>-10.734616124335842</v>
      </c>
      <c r="I38" s="13">
        <f t="shared" si="2"/>
        <v>1.5755012832349611</v>
      </c>
      <c r="J38" s="12">
        <v>3105072.2513299999</v>
      </c>
      <c r="K38" s="12">
        <v>2582392.0378</v>
      </c>
      <c r="L38" s="13">
        <f t="shared" si="3"/>
        <v>-16.833109545393654</v>
      </c>
      <c r="M38" s="13">
        <f t="shared" si="4"/>
        <v>1.8411556461743146</v>
      </c>
    </row>
    <row r="39" spans="1:13" ht="14.25" x14ac:dyDescent="0.2">
      <c r="A39" s="11" t="s">
        <v>154</v>
      </c>
      <c r="B39" s="12">
        <v>136118.54362000001</v>
      </c>
      <c r="C39" s="12">
        <v>164745.61700999999</v>
      </c>
      <c r="D39" s="13">
        <f>(C39-B39)/B39*100</f>
        <v>21.030987129804828</v>
      </c>
      <c r="E39" s="13">
        <f t="shared" si="5"/>
        <v>1.4367568504876731</v>
      </c>
      <c r="F39" s="12">
        <v>332544.92492000002</v>
      </c>
      <c r="G39" s="12">
        <v>420039.15747999999</v>
      </c>
      <c r="H39" s="13">
        <f t="shared" si="1"/>
        <v>26.310500026740257</v>
      </c>
      <c r="I39" s="13">
        <f t="shared" si="2"/>
        <v>1.2563559770037995</v>
      </c>
      <c r="J39" s="12">
        <v>1659307.59986</v>
      </c>
      <c r="K39" s="12">
        <v>1741590.5308399999</v>
      </c>
      <c r="L39" s="13">
        <f t="shared" si="3"/>
        <v>4.958871458609746</v>
      </c>
      <c r="M39" s="13">
        <f t="shared" si="4"/>
        <v>1.2416934347085089</v>
      </c>
    </row>
    <row r="40" spans="1:13" ht="14.25" x14ac:dyDescent="0.2">
      <c r="A40" s="11" t="s">
        <v>155</v>
      </c>
      <c r="B40" s="12">
        <v>315256.79775999999</v>
      </c>
      <c r="C40" s="12">
        <v>315700.7855</v>
      </c>
      <c r="D40" s="13">
        <f>(C40-B40)/B40*100</f>
        <v>0.14083367691186544</v>
      </c>
      <c r="E40" s="13">
        <f t="shared" si="5"/>
        <v>2.7532463351904046</v>
      </c>
      <c r="F40" s="12">
        <v>885432.42637</v>
      </c>
      <c r="G40" s="12">
        <v>850204.44201999996</v>
      </c>
      <c r="H40" s="13">
        <f t="shared" si="1"/>
        <v>-3.9786191809604174</v>
      </c>
      <c r="I40" s="13">
        <f t="shared" si="2"/>
        <v>2.5429996546402158</v>
      </c>
      <c r="J40" s="12">
        <v>4223438.6931400001</v>
      </c>
      <c r="K40" s="12">
        <v>3612175.5784700001</v>
      </c>
      <c r="L40" s="13">
        <f t="shared" si="3"/>
        <v>-14.47311442362963</v>
      </c>
      <c r="M40" s="13">
        <f t="shared" si="4"/>
        <v>2.5753554704028572</v>
      </c>
    </row>
    <row r="41" spans="1:13" ht="14.25" x14ac:dyDescent="0.2">
      <c r="A41" s="11" t="s">
        <v>156</v>
      </c>
      <c r="B41" s="12">
        <v>10630.06632</v>
      </c>
      <c r="C41" s="12">
        <v>8987.0548799999997</v>
      </c>
      <c r="D41" s="13">
        <f t="shared" si="0"/>
        <v>-15.456267068708188</v>
      </c>
      <c r="E41" s="13">
        <f t="shared" si="5"/>
        <v>7.8376668823698717E-2</v>
      </c>
      <c r="F41" s="12">
        <v>21888.476739999998</v>
      </c>
      <c r="G41" s="12">
        <v>21526.175370000001</v>
      </c>
      <c r="H41" s="13">
        <f t="shared" si="1"/>
        <v>-1.6552150901296452</v>
      </c>
      <c r="I41" s="13">
        <f t="shared" si="2"/>
        <v>6.4385756914625725E-2</v>
      </c>
      <c r="J41" s="12">
        <v>104876.53834</v>
      </c>
      <c r="K41" s="12">
        <v>100933.8654</v>
      </c>
      <c r="L41" s="13">
        <f t="shared" si="3"/>
        <v>-3.759346944898414</v>
      </c>
      <c r="M41" s="13">
        <f t="shared" si="4"/>
        <v>7.1962333159037079E-2</v>
      </c>
    </row>
    <row r="42" spans="1:13" ht="15.75" x14ac:dyDescent="0.25">
      <c r="A42" s="51" t="s">
        <v>31</v>
      </c>
      <c r="B42" s="50">
        <f>B43</f>
        <v>275441.42132000002</v>
      </c>
      <c r="C42" s="50">
        <f>C43</f>
        <v>265805.70348000003</v>
      </c>
      <c r="D42" s="48">
        <f t="shared" si="0"/>
        <v>-3.4982820644123431</v>
      </c>
      <c r="E42" s="48">
        <f t="shared" si="5"/>
        <v>2.3181081979886855</v>
      </c>
      <c r="F42" s="50">
        <f>F43</f>
        <v>832619.63043000002</v>
      </c>
      <c r="G42" s="50">
        <f>G43</f>
        <v>744699.55940000003</v>
      </c>
      <c r="H42" s="48">
        <f t="shared" si="1"/>
        <v>-10.55945209754355</v>
      </c>
      <c r="I42" s="48">
        <f t="shared" si="2"/>
        <v>2.2274298142521025</v>
      </c>
      <c r="J42" s="50">
        <f>J43</f>
        <v>4383009.6929400004</v>
      </c>
      <c r="K42" s="50">
        <f>K43</f>
        <v>3810651.4011499998</v>
      </c>
      <c r="L42" s="48">
        <f t="shared" si="3"/>
        <v>-13.058567785326494</v>
      </c>
      <c r="M42" s="48">
        <f t="shared" si="4"/>
        <v>2.7168618242822964</v>
      </c>
    </row>
    <row r="43" spans="1:13" ht="14.25" x14ac:dyDescent="0.2">
      <c r="A43" s="11" t="s">
        <v>157</v>
      </c>
      <c r="B43" s="12">
        <v>275441.42132000002</v>
      </c>
      <c r="C43" s="12">
        <v>265805.70348000003</v>
      </c>
      <c r="D43" s="13">
        <f t="shared" si="0"/>
        <v>-3.4982820644123431</v>
      </c>
      <c r="E43" s="13">
        <f t="shared" si="5"/>
        <v>2.3181081979886855</v>
      </c>
      <c r="F43" s="12">
        <v>832619.63043000002</v>
      </c>
      <c r="G43" s="12">
        <v>744699.55940000003</v>
      </c>
      <c r="H43" s="13">
        <f t="shared" si="1"/>
        <v>-10.55945209754355</v>
      </c>
      <c r="I43" s="13">
        <f t="shared" si="2"/>
        <v>2.2274298142521025</v>
      </c>
      <c r="J43" s="12">
        <v>4383009.6929400004</v>
      </c>
      <c r="K43" s="12">
        <v>3810651.4011499998</v>
      </c>
      <c r="L43" s="13">
        <f t="shared" si="3"/>
        <v>-13.058567785326494</v>
      </c>
      <c r="M43" s="13">
        <f t="shared" si="4"/>
        <v>2.7168618242822964</v>
      </c>
    </row>
    <row r="44" spans="1:13" ht="15.75" x14ac:dyDescent="0.25">
      <c r="A44" s="9" t="s">
        <v>33</v>
      </c>
      <c r="B44" s="8">
        <f>B8+B22+B42</f>
        <v>11172481.520220002</v>
      </c>
      <c r="C44" s="8">
        <f>C8+C22+C42</f>
        <v>11466492.535189999</v>
      </c>
      <c r="D44" s="10">
        <f t="shared" si="0"/>
        <v>2.6315641197337833</v>
      </c>
      <c r="E44" s="10">
        <f t="shared" si="5"/>
        <v>100</v>
      </c>
      <c r="F44" s="15">
        <f>F8+F22+F42</f>
        <v>32390457.52507</v>
      </c>
      <c r="G44" s="15">
        <f>G8+G22+G42</f>
        <v>31396290.877119999</v>
      </c>
      <c r="H44" s="16">
        <f t="shared" si="1"/>
        <v>-3.0693195586401418</v>
      </c>
      <c r="I44" s="16">
        <f t="shared" si="2"/>
        <v>93.907715499352534</v>
      </c>
      <c r="J44" s="15">
        <f>J8+J22+J42</f>
        <v>146492359.57089001</v>
      </c>
      <c r="K44" s="15">
        <f>K8+K22+K42</f>
        <v>132575552.33440001</v>
      </c>
      <c r="L44" s="16">
        <f t="shared" si="3"/>
        <v>-9.5000225795089523</v>
      </c>
      <c r="M44" s="16">
        <f t="shared" si="4"/>
        <v>94.521754695738139</v>
      </c>
    </row>
    <row r="45" spans="1:13" ht="15.75" x14ac:dyDescent="0.25">
      <c r="A45" s="52" t="s">
        <v>34</v>
      </c>
      <c r="B45" s="53"/>
      <c r="C45" s="53"/>
      <c r="D45" s="54"/>
      <c r="E45" s="54"/>
      <c r="F45" s="55">
        <f>F46-F44</f>
        <v>4666005.7029299997</v>
      </c>
      <c r="G45" s="55">
        <f>G46-G44</f>
        <v>2036841.5446100011</v>
      </c>
      <c r="H45" s="56">
        <f t="shared" si="1"/>
        <v>-56.347212706341644</v>
      </c>
      <c r="I45" s="56">
        <f t="shared" si="2"/>
        <v>6.0922845006474704</v>
      </c>
      <c r="J45" s="55">
        <f>J46-J44</f>
        <v>8041096.1261099875</v>
      </c>
      <c r="K45" s="55">
        <f>K46-K44</f>
        <v>7683748.5653299838</v>
      </c>
      <c r="L45" s="56">
        <f t="shared" si="3"/>
        <v>-4.4440155319082901</v>
      </c>
      <c r="M45" s="56">
        <f t="shared" si="4"/>
        <v>5.4782453042618684</v>
      </c>
    </row>
    <row r="46" spans="1:13" s="18" customFormat="1" ht="22.5" customHeight="1" x14ac:dyDescent="0.3">
      <c r="A46" s="17" t="s">
        <v>35</v>
      </c>
      <c r="B46" s="57">
        <v>11172481.520220002</v>
      </c>
      <c r="C46" s="57">
        <v>11466492.535189999</v>
      </c>
      <c r="D46" s="58">
        <f t="shared" si="0"/>
        <v>2.6315641197337833</v>
      </c>
      <c r="E46" s="58">
        <f t="shared" si="5"/>
        <v>100</v>
      </c>
      <c r="F46" s="106">
        <v>37056463.228</v>
      </c>
      <c r="G46" s="106">
        <v>33433132.421730001</v>
      </c>
      <c r="H46" s="107">
        <f t="shared" si="1"/>
        <v>-9.7778646169670012</v>
      </c>
      <c r="I46" s="107">
        <f>G46/G$46*100</f>
        <v>100</v>
      </c>
      <c r="J46" s="106">
        <v>154533455.697</v>
      </c>
      <c r="K46" s="106">
        <v>140259300.89973</v>
      </c>
      <c r="L46" s="107">
        <f t="shared" si="3"/>
        <v>-9.2369349620045469</v>
      </c>
      <c r="M46" s="107">
        <f>K46/K$46*100</f>
        <v>100</v>
      </c>
    </row>
    <row r="47" spans="1:13" ht="20.25" customHeight="1" x14ac:dyDescent="0.2"/>
    <row r="48" spans="1:13" ht="15" x14ac:dyDescent="0.2">
      <c r="C48" s="116"/>
    </row>
    <row r="49" spans="1:8" ht="20.25" x14ac:dyDescent="0.3">
      <c r="A49" s="1" t="s">
        <v>229</v>
      </c>
      <c r="C49" s="117"/>
      <c r="E49" s="106" t="s">
        <v>228</v>
      </c>
      <c r="F49" s="106">
        <f>+F46/1.1288</f>
        <v>32828192.087172218</v>
      </c>
      <c r="G49" s="106">
        <f>+G46/1.1021</f>
        <v>30335842.865193721</v>
      </c>
      <c r="H49" s="107">
        <f>(G49-F49)/F49*100</f>
        <v>-7.5921001539173849</v>
      </c>
    </row>
    <row r="50" spans="1:8" x14ac:dyDescent="0.2">
      <c r="A50" s="1" t="s">
        <v>114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topLeftCell="A4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tabSelected="1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topLeftCell="A193" workbookViewId="0">
      <selection activeCell="I76" sqref="I76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topLeftCell="A58" zoomScale="90" zoomScaleNormal="90" workbookViewId="0">
      <selection activeCell="E84" sqref="E84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5" bestFit="1" customWidth="1"/>
    <col min="5" max="5" width="12.28515625" style="46" bestFit="1" customWidth="1"/>
    <col min="6" max="6" width="11" style="46" bestFit="1" customWidth="1"/>
    <col min="7" max="7" width="12.28515625" style="46" bestFit="1" customWidth="1"/>
    <col min="8" max="8" width="11.42578125" style="46" bestFit="1" customWidth="1"/>
    <col min="9" max="9" width="12.28515625" style="46" bestFit="1" customWidth="1"/>
    <col min="10" max="10" width="12.7109375" style="46" bestFit="1" customWidth="1"/>
    <col min="11" max="11" width="12.28515625" style="46" bestFit="1" customWidth="1"/>
    <col min="12" max="12" width="11" style="46" customWidth="1"/>
    <col min="13" max="13" width="12.28515625" style="46" bestFit="1" customWidth="1"/>
    <col min="14" max="14" width="11" style="46" bestFit="1" customWidth="1"/>
    <col min="15" max="15" width="13.5703125" style="45" bestFit="1" customWidth="1"/>
  </cols>
  <sheetData>
    <row r="1" spans="1:15" ht="16.5" thickBot="1" x14ac:dyDescent="0.3">
      <c r="B1" s="34" t="s">
        <v>60</v>
      </c>
      <c r="C1" s="35" t="s">
        <v>44</v>
      </c>
      <c r="D1" s="35" t="s">
        <v>45</v>
      </c>
      <c r="E1" s="35" t="s">
        <v>46</v>
      </c>
      <c r="F1" s="35" t="s">
        <v>47</v>
      </c>
      <c r="G1" s="35" t="s">
        <v>48</v>
      </c>
      <c r="H1" s="35" t="s">
        <v>49</v>
      </c>
      <c r="I1" s="35" t="s">
        <v>0</v>
      </c>
      <c r="J1" s="35" t="s">
        <v>61</v>
      </c>
      <c r="K1" s="35" t="s">
        <v>50</v>
      </c>
      <c r="L1" s="35" t="s">
        <v>51</v>
      </c>
      <c r="M1" s="35" t="s">
        <v>52</v>
      </c>
      <c r="N1" s="35" t="s">
        <v>53</v>
      </c>
      <c r="O1" s="36" t="s">
        <v>42</v>
      </c>
    </row>
    <row r="2" spans="1:15" s="67" customFormat="1" ht="16.5" thickTop="1" thickBot="1" x14ac:dyDescent="0.3">
      <c r="A2" s="37">
        <v>2016</v>
      </c>
      <c r="B2" s="38" t="s">
        <v>2</v>
      </c>
      <c r="C2" s="130">
        <f>C4+C6+C8+C10+C12+C14+C16+C18+C20+C22</f>
        <v>1454448.24774</v>
      </c>
      <c r="D2" s="130">
        <f t="shared" ref="D2:O2" si="0">D4+D6+D8+D10+D12+D14+D16+D18+D20+D22</f>
        <v>1717345.58442</v>
      </c>
      <c r="E2" s="130">
        <f t="shared" si="0"/>
        <v>1753907.6050799997</v>
      </c>
      <c r="F2" s="130">
        <f t="shared" si="0"/>
        <v>0</v>
      </c>
      <c r="G2" s="130">
        <f t="shared" si="0"/>
        <v>0</v>
      </c>
      <c r="H2" s="130">
        <f t="shared" si="0"/>
        <v>0</v>
      </c>
      <c r="I2" s="130">
        <f t="shared" si="0"/>
        <v>0</v>
      </c>
      <c r="J2" s="130">
        <f t="shared" si="0"/>
        <v>0</v>
      </c>
      <c r="K2" s="130">
        <f t="shared" si="0"/>
        <v>0</v>
      </c>
      <c r="L2" s="130">
        <f t="shared" si="0"/>
        <v>0</v>
      </c>
      <c r="M2" s="130">
        <f t="shared" si="0"/>
        <v>0</v>
      </c>
      <c r="N2" s="130">
        <f t="shared" si="0"/>
        <v>0</v>
      </c>
      <c r="O2" s="130">
        <f t="shared" si="0"/>
        <v>4925701.4372399999</v>
      </c>
    </row>
    <row r="3" spans="1:15" ht="15.75" thickTop="1" x14ac:dyDescent="0.25">
      <c r="A3" s="39">
        <v>2015</v>
      </c>
      <c r="B3" s="38" t="s">
        <v>2</v>
      </c>
      <c r="C3" s="130">
        <f>C5+C7+C9+C11+C13+C15+C17+C19+C21+C23</f>
        <v>1817730.1443999999</v>
      </c>
      <c r="D3" s="130">
        <f t="shared" ref="D3:O3" si="1">D5+D7+D9+D11+D13+D15+D17+D19+D21+D23</f>
        <v>1656363.6928000001</v>
      </c>
      <c r="E3" s="130">
        <f t="shared" si="1"/>
        <v>1771068.5594500001</v>
      </c>
      <c r="F3" s="130">
        <f t="shared" si="1"/>
        <v>1708272.1628</v>
      </c>
      <c r="G3" s="130">
        <f t="shared" si="1"/>
        <v>1569357.9549200002</v>
      </c>
      <c r="H3" s="130">
        <f t="shared" si="1"/>
        <v>1611857.8598199999</v>
      </c>
      <c r="I3" s="130">
        <f t="shared" si="1"/>
        <v>1530457.0020900001</v>
      </c>
      <c r="J3" s="130">
        <f t="shared" si="1"/>
        <v>1470136.6186299999</v>
      </c>
      <c r="K3" s="130">
        <f t="shared" si="1"/>
        <v>1555400.4793099998</v>
      </c>
      <c r="L3" s="130">
        <f t="shared" si="1"/>
        <v>2106284.2483000001</v>
      </c>
      <c r="M3" s="130">
        <f t="shared" si="1"/>
        <v>1999036.14215</v>
      </c>
      <c r="N3" s="130">
        <f t="shared" si="1"/>
        <v>1981116.6302100003</v>
      </c>
      <c r="O3" s="130">
        <f t="shared" si="1"/>
        <v>20777081.494879998</v>
      </c>
    </row>
    <row r="4" spans="1:15" s="67" customFormat="1" ht="15" x14ac:dyDescent="0.25">
      <c r="A4" s="37">
        <v>2016</v>
      </c>
      <c r="B4" s="40" t="s">
        <v>131</v>
      </c>
      <c r="C4" s="131">
        <v>460835.35579</v>
      </c>
      <c r="D4" s="131">
        <v>562887.77725000004</v>
      </c>
      <c r="E4" s="131">
        <v>570624.47560999996</v>
      </c>
      <c r="F4" s="131">
        <v>0</v>
      </c>
      <c r="G4" s="131">
        <v>0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1">
        <v>0</v>
      </c>
      <c r="O4" s="132">
        <v>1594347.6086500001</v>
      </c>
    </row>
    <row r="5" spans="1:15" ht="15" x14ac:dyDescent="0.25">
      <c r="A5" s="39">
        <v>2015</v>
      </c>
      <c r="B5" s="40" t="s">
        <v>131</v>
      </c>
      <c r="C5" s="131">
        <v>566117.66602999996</v>
      </c>
      <c r="D5" s="131">
        <v>491783.75361999997</v>
      </c>
      <c r="E5" s="131">
        <v>554740.76428</v>
      </c>
      <c r="F5" s="131">
        <v>486976.49277999997</v>
      </c>
      <c r="G5" s="131">
        <v>480848.67021000001</v>
      </c>
      <c r="H5" s="131">
        <v>480768.24197999999</v>
      </c>
      <c r="I5" s="131">
        <v>430668.38750999997</v>
      </c>
      <c r="J5" s="131">
        <v>459889.27750999999</v>
      </c>
      <c r="K5" s="131">
        <v>438173.99703000003</v>
      </c>
      <c r="L5" s="131">
        <v>587901.37609000003</v>
      </c>
      <c r="M5" s="131">
        <v>608415.46603999997</v>
      </c>
      <c r="N5" s="131">
        <v>541894.78053999995</v>
      </c>
      <c r="O5" s="132">
        <v>6128178.8736199997</v>
      </c>
    </row>
    <row r="6" spans="1:15" s="67" customFormat="1" ht="15" x14ac:dyDescent="0.25">
      <c r="A6" s="37">
        <v>2016</v>
      </c>
      <c r="B6" s="40" t="s">
        <v>132</v>
      </c>
      <c r="C6" s="131">
        <v>133678.8701</v>
      </c>
      <c r="D6" s="131">
        <v>159910.97250999999</v>
      </c>
      <c r="E6" s="131">
        <v>148088.67462999999</v>
      </c>
      <c r="F6" s="131">
        <v>0</v>
      </c>
      <c r="G6" s="131">
        <v>0</v>
      </c>
      <c r="H6" s="131">
        <v>0</v>
      </c>
      <c r="I6" s="131">
        <v>0</v>
      </c>
      <c r="J6" s="131">
        <v>0</v>
      </c>
      <c r="K6" s="131">
        <v>0</v>
      </c>
      <c r="L6" s="131">
        <v>0</v>
      </c>
      <c r="M6" s="131">
        <v>0</v>
      </c>
      <c r="N6" s="131">
        <v>0</v>
      </c>
      <c r="O6" s="132">
        <v>441678.51724000002</v>
      </c>
    </row>
    <row r="7" spans="1:15" ht="15" x14ac:dyDescent="0.25">
      <c r="A7" s="39">
        <v>2015</v>
      </c>
      <c r="B7" s="40" t="s">
        <v>132</v>
      </c>
      <c r="C7" s="131">
        <v>218481.59776</v>
      </c>
      <c r="D7" s="131">
        <v>155554.29676</v>
      </c>
      <c r="E7" s="131">
        <v>152629.234</v>
      </c>
      <c r="F7" s="131">
        <v>124853.16082999999</v>
      </c>
      <c r="G7" s="131">
        <v>161353.40616000001</v>
      </c>
      <c r="H7" s="131">
        <v>181171.54305000001</v>
      </c>
      <c r="I7" s="131">
        <v>93843.73358</v>
      </c>
      <c r="J7" s="131">
        <v>73244.345950000003</v>
      </c>
      <c r="K7" s="131">
        <v>111339.6872</v>
      </c>
      <c r="L7" s="131">
        <v>237273.41518000001</v>
      </c>
      <c r="M7" s="131">
        <v>266915.37732000003</v>
      </c>
      <c r="N7" s="131">
        <v>309013.60528000002</v>
      </c>
      <c r="O7" s="132">
        <v>2085673.40307</v>
      </c>
    </row>
    <row r="8" spans="1:15" s="67" customFormat="1" ht="15" x14ac:dyDescent="0.25">
      <c r="A8" s="37">
        <v>2016</v>
      </c>
      <c r="B8" s="40" t="s">
        <v>133</v>
      </c>
      <c r="C8" s="131">
        <v>82441.657439999995</v>
      </c>
      <c r="D8" s="131">
        <v>106539.39955</v>
      </c>
      <c r="E8" s="131">
        <v>115545.55623</v>
      </c>
      <c r="F8" s="131">
        <v>0</v>
      </c>
      <c r="G8" s="131">
        <v>0</v>
      </c>
      <c r="H8" s="131">
        <v>0</v>
      </c>
      <c r="I8" s="131">
        <v>0</v>
      </c>
      <c r="J8" s="131">
        <v>0</v>
      </c>
      <c r="K8" s="131">
        <v>0</v>
      </c>
      <c r="L8" s="131">
        <v>0</v>
      </c>
      <c r="M8" s="131">
        <v>0</v>
      </c>
      <c r="N8" s="131">
        <v>0</v>
      </c>
      <c r="O8" s="132">
        <v>304526.61322</v>
      </c>
    </row>
    <row r="9" spans="1:15" ht="15" x14ac:dyDescent="0.25">
      <c r="A9" s="39">
        <v>2015</v>
      </c>
      <c r="B9" s="40" t="s">
        <v>133</v>
      </c>
      <c r="C9" s="131">
        <v>93016.967910000007</v>
      </c>
      <c r="D9" s="131">
        <v>98704.324250000005</v>
      </c>
      <c r="E9" s="131">
        <v>104061.68511000001</v>
      </c>
      <c r="F9" s="131">
        <v>105917.70758</v>
      </c>
      <c r="G9" s="131">
        <v>96206.019320000007</v>
      </c>
      <c r="H9" s="131">
        <v>110288.51625</v>
      </c>
      <c r="I9" s="131">
        <v>110605.69404</v>
      </c>
      <c r="J9" s="131">
        <v>109982.81376999999</v>
      </c>
      <c r="K9" s="131">
        <v>113842.24325</v>
      </c>
      <c r="L9" s="131">
        <v>144381.05846999999</v>
      </c>
      <c r="M9" s="131">
        <v>128798.29332</v>
      </c>
      <c r="N9" s="131">
        <v>102475.38369</v>
      </c>
      <c r="O9" s="132">
        <v>1318280.7069600001</v>
      </c>
    </row>
    <row r="10" spans="1:15" s="67" customFormat="1" ht="15" x14ac:dyDescent="0.25">
      <c r="A10" s="37">
        <v>2016</v>
      </c>
      <c r="B10" s="40" t="s">
        <v>134</v>
      </c>
      <c r="C10" s="131">
        <v>90470.698000000004</v>
      </c>
      <c r="D10" s="131">
        <v>106067.76939</v>
      </c>
      <c r="E10" s="131">
        <v>108729.46867</v>
      </c>
      <c r="F10" s="131">
        <v>0</v>
      </c>
      <c r="G10" s="131">
        <v>0</v>
      </c>
      <c r="H10" s="131">
        <v>0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2">
        <v>305267.93605999998</v>
      </c>
    </row>
    <row r="11" spans="1:15" ht="15" x14ac:dyDescent="0.25">
      <c r="A11" s="39">
        <v>2015</v>
      </c>
      <c r="B11" s="40" t="s">
        <v>134</v>
      </c>
      <c r="C11" s="131">
        <v>97812.898400000005</v>
      </c>
      <c r="D11" s="131">
        <v>94296.117119999995</v>
      </c>
      <c r="E11" s="131">
        <v>98548.827709999998</v>
      </c>
      <c r="F11" s="131">
        <v>111139.09049</v>
      </c>
      <c r="G11" s="131">
        <v>85220.710900000005</v>
      </c>
      <c r="H11" s="131">
        <v>92626.931030000007</v>
      </c>
      <c r="I11" s="131">
        <v>76554.212400000004</v>
      </c>
      <c r="J11" s="131">
        <v>89136.28615</v>
      </c>
      <c r="K11" s="131">
        <v>114985.56547</v>
      </c>
      <c r="L11" s="131">
        <v>202135.17013000001</v>
      </c>
      <c r="M11" s="131">
        <v>150978.00876999999</v>
      </c>
      <c r="N11" s="131">
        <v>131350.66854000001</v>
      </c>
      <c r="O11" s="132">
        <v>1344784.4871100001</v>
      </c>
    </row>
    <row r="12" spans="1:15" s="67" customFormat="1" ht="15" x14ac:dyDescent="0.25">
      <c r="A12" s="37">
        <v>2016</v>
      </c>
      <c r="B12" s="40" t="s">
        <v>135</v>
      </c>
      <c r="C12" s="131">
        <v>179184.37375</v>
      </c>
      <c r="D12" s="131">
        <v>170827.66389</v>
      </c>
      <c r="E12" s="131">
        <v>139111.91326999999</v>
      </c>
      <c r="F12" s="131">
        <v>0</v>
      </c>
      <c r="G12" s="131">
        <v>0</v>
      </c>
      <c r="H12" s="131">
        <v>0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2">
        <v>489123.95091000001</v>
      </c>
    </row>
    <row r="13" spans="1:15" ht="15" x14ac:dyDescent="0.25">
      <c r="A13" s="39">
        <v>2015</v>
      </c>
      <c r="B13" s="40" t="s">
        <v>135</v>
      </c>
      <c r="C13" s="131">
        <v>245531.10282999999</v>
      </c>
      <c r="D13" s="131">
        <v>231388.24583999999</v>
      </c>
      <c r="E13" s="131">
        <v>206870.61434999999</v>
      </c>
      <c r="F13" s="131">
        <v>242419.20790000001</v>
      </c>
      <c r="G13" s="131">
        <v>215601.54558999999</v>
      </c>
      <c r="H13" s="131">
        <v>207594.19146999999</v>
      </c>
      <c r="I13" s="131">
        <v>227390.05650999999</v>
      </c>
      <c r="J13" s="131">
        <v>152733.69157</v>
      </c>
      <c r="K13" s="131">
        <v>261985.31090000001</v>
      </c>
      <c r="L13" s="131">
        <v>307952.61992000003</v>
      </c>
      <c r="M13" s="131">
        <v>255367.52046</v>
      </c>
      <c r="N13" s="131">
        <v>271715.34616000002</v>
      </c>
      <c r="O13" s="132">
        <v>2826549.4534999998</v>
      </c>
    </row>
    <row r="14" spans="1:15" s="67" customFormat="1" ht="15" x14ac:dyDescent="0.25">
      <c r="A14" s="37">
        <v>2016</v>
      </c>
      <c r="B14" s="40" t="s">
        <v>136</v>
      </c>
      <c r="C14" s="131">
        <v>10205.72971</v>
      </c>
      <c r="D14" s="131">
        <v>15968.154710000001</v>
      </c>
      <c r="E14" s="131">
        <v>18760.11767</v>
      </c>
      <c r="F14" s="131">
        <v>0</v>
      </c>
      <c r="G14" s="131">
        <v>0</v>
      </c>
      <c r="H14" s="131">
        <v>0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2">
        <v>44934.002090000002</v>
      </c>
    </row>
    <row r="15" spans="1:15" ht="15" x14ac:dyDescent="0.25">
      <c r="A15" s="39">
        <v>2015</v>
      </c>
      <c r="B15" s="40" t="s">
        <v>136</v>
      </c>
      <c r="C15" s="131">
        <v>16791.806779999999</v>
      </c>
      <c r="D15" s="131">
        <v>19131.206109999999</v>
      </c>
      <c r="E15" s="131">
        <v>19111.990160000001</v>
      </c>
      <c r="F15" s="131">
        <v>18199.15724</v>
      </c>
      <c r="G15" s="131">
        <v>17030.152870000002</v>
      </c>
      <c r="H15" s="131">
        <v>17736.840499999998</v>
      </c>
      <c r="I15" s="131">
        <v>12890.33347</v>
      </c>
      <c r="J15" s="131">
        <v>10622.04089</v>
      </c>
      <c r="K15" s="131">
        <v>11021.520619999999</v>
      </c>
      <c r="L15" s="131">
        <v>13036.69392</v>
      </c>
      <c r="M15" s="131">
        <v>16450.014149999999</v>
      </c>
      <c r="N15" s="131">
        <v>17468.448090000002</v>
      </c>
      <c r="O15" s="132">
        <v>189490.20480000001</v>
      </c>
    </row>
    <row r="16" spans="1:15" ht="15" x14ac:dyDescent="0.25">
      <c r="A16" s="37">
        <v>2016</v>
      </c>
      <c r="B16" s="40" t="s">
        <v>137</v>
      </c>
      <c r="C16" s="131">
        <v>84570.129019999993</v>
      </c>
      <c r="D16" s="131">
        <v>95172.23805</v>
      </c>
      <c r="E16" s="131">
        <v>120840.58628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2">
        <v>300582.95335000003</v>
      </c>
    </row>
    <row r="17" spans="1:15" ht="15" x14ac:dyDescent="0.25">
      <c r="A17" s="39">
        <v>2015</v>
      </c>
      <c r="B17" s="40" t="s">
        <v>137</v>
      </c>
      <c r="C17" s="131">
        <v>84587.382100000003</v>
      </c>
      <c r="D17" s="131">
        <v>87419.751180000007</v>
      </c>
      <c r="E17" s="131">
        <v>105669.31832000001</v>
      </c>
      <c r="F17" s="131">
        <v>72638.579329999993</v>
      </c>
      <c r="G17" s="131">
        <v>53359.857490000002</v>
      </c>
      <c r="H17" s="131">
        <v>54936.205170000001</v>
      </c>
      <c r="I17" s="131">
        <v>73120.949699999997</v>
      </c>
      <c r="J17" s="131">
        <v>81940.677330000006</v>
      </c>
      <c r="K17" s="131">
        <v>58905.846389999999</v>
      </c>
      <c r="L17" s="131">
        <v>80593.646659999999</v>
      </c>
      <c r="M17" s="131">
        <v>71026.910910000006</v>
      </c>
      <c r="N17" s="131">
        <v>94139.503190000003</v>
      </c>
      <c r="O17" s="132">
        <v>918338.62777000002</v>
      </c>
    </row>
    <row r="18" spans="1:15" ht="15" x14ac:dyDescent="0.25">
      <c r="A18" s="37">
        <v>2016</v>
      </c>
      <c r="B18" s="40" t="s">
        <v>138</v>
      </c>
      <c r="C18" s="131">
        <v>6380.1968100000004</v>
      </c>
      <c r="D18" s="131">
        <v>10965.51116</v>
      </c>
      <c r="E18" s="131">
        <v>11918.66762</v>
      </c>
      <c r="F18" s="131">
        <v>0</v>
      </c>
      <c r="G18" s="131">
        <v>0</v>
      </c>
      <c r="H18" s="131">
        <v>0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2">
        <v>29264.37559</v>
      </c>
    </row>
    <row r="19" spans="1:15" ht="15" x14ac:dyDescent="0.25">
      <c r="A19" s="39">
        <v>2015</v>
      </c>
      <c r="B19" s="40" t="s">
        <v>138</v>
      </c>
      <c r="C19" s="131">
        <v>6323.2487099999998</v>
      </c>
      <c r="D19" s="131">
        <v>8819.9491300000009</v>
      </c>
      <c r="E19" s="131">
        <v>11241.36759</v>
      </c>
      <c r="F19" s="131">
        <v>10605.65509</v>
      </c>
      <c r="G19" s="131">
        <v>6164.7641899999999</v>
      </c>
      <c r="H19" s="131">
        <v>2449.9805200000001</v>
      </c>
      <c r="I19" s="131">
        <v>4008.5602800000001</v>
      </c>
      <c r="J19" s="131">
        <v>5086.7874000000002</v>
      </c>
      <c r="K19" s="131">
        <v>5655.7401399999999</v>
      </c>
      <c r="L19" s="131">
        <v>5397.6899199999998</v>
      </c>
      <c r="M19" s="131">
        <v>5119.4543800000001</v>
      </c>
      <c r="N19" s="131">
        <v>6748.1485899999998</v>
      </c>
      <c r="O19" s="132">
        <v>77621.345939999999</v>
      </c>
    </row>
    <row r="20" spans="1:15" ht="15" x14ac:dyDescent="0.25">
      <c r="A20" s="37">
        <v>2016</v>
      </c>
      <c r="B20" s="40" t="s">
        <v>139</v>
      </c>
      <c r="C20" s="133">
        <v>134464.51104000001</v>
      </c>
      <c r="D20" s="133">
        <v>143127.17799</v>
      </c>
      <c r="E20" s="133">
        <v>150250.77754000001</v>
      </c>
      <c r="F20" s="133">
        <v>0</v>
      </c>
      <c r="G20" s="133">
        <v>0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2">
        <v>427842.46656999999</v>
      </c>
    </row>
    <row r="21" spans="1:15" ht="15" x14ac:dyDescent="0.25">
      <c r="A21" s="39">
        <v>2015</v>
      </c>
      <c r="B21" s="40" t="s">
        <v>139</v>
      </c>
      <c r="C21" s="131">
        <v>172543.8327</v>
      </c>
      <c r="D21" s="131">
        <v>167106.44742000001</v>
      </c>
      <c r="E21" s="131">
        <v>171068.19013999999</v>
      </c>
      <c r="F21" s="131">
        <v>172518.28628999999</v>
      </c>
      <c r="G21" s="131">
        <v>124616.54806</v>
      </c>
      <c r="H21" s="131">
        <v>109721.82393</v>
      </c>
      <c r="I21" s="131">
        <v>152578.29842000001</v>
      </c>
      <c r="J21" s="131">
        <v>141907.61348999999</v>
      </c>
      <c r="K21" s="131">
        <v>126984.49699</v>
      </c>
      <c r="L21" s="131">
        <v>162255.21410000001</v>
      </c>
      <c r="M21" s="131">
        <v>153708.93762000001</v>
      </c>
      <c r="N21" s="131">
        <v>157901.06893000001</v>
      </c>
      <c r="O21" s="132">
        <v>1812910.7580899999</v>
      </c>
    </row>
    <row r="22" spans="1:15" ht="15" x14ac:dyDescent="0.25">
      <c r="A22" s="37">
        <v>2016</v>
      </c>
      <c r="B22" s="40" t="s">
        <v>140</v>
      </c>
      <c r="C22" s="133">
        <v>272216.72607999999</v>
      </c>
      <c r="D22" s="133">
        <v>345878.91992000001</v>
      </c>
      <c r="E22" s="133">
        <v>370037.36755999998</v>
      </c>
      <c r="F22" s="133">
        <v>0</v>
      </c>
      <c r="G22" s="133">
        <v>0</v>
      </c>
      <c r="H22" s="131">
        <v>0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2">
        <v>988133.01355999999</v>
      </c>
    </row>
    <row r="23" spans="1:15" ht="15" x14ac:dyDescent="0.25">
      <c r="A23" s="39">
        <v>2015</v>
      </c>
      <c r="B23" s="40" t="s">
        <v>140</v>
      </c>
      <c r="C23" s="131">
        <v>316523.64117999998</v>
      </c>
      <c r="D23" s="133">
        <v>302159.60136999999</v>
      </c>
      <c r="E23" s="131">
        <v>347126.56779</v>
      </c>
      <c r="F23" s="131">
        <v>363004.82526999997</v>
      </c>
      <c r="G23" s="131">
        <v>328956.28013000003</v>
      </c>
      <c r="H23" s="131">
        <v>354563.58591999998</v>
      </c>
      <c r="I23" s="131">
        <v>348796.77617999999</v>
      </c>
      <c r="J23" s="131">
        <v>345593.08457000001</v>
      </c>
      <c r="K23" s="131">
        <v>312506.07131999999</v>
      </c>
      <c r="L23" s="131">
        <v>365357.36391000001</v>
      </c>
      <c r="M23" s="131">
        <v>342256.15918000002</v>
      </c>
      <c r="N23" s="131">
        <v>348409.67719999998</v>
      </c>
      <c r="O23" s="132">
        <v>4075253.6340200002</v>
      </c>
    </row>
    <row r="24" spans="1:15" ht="15" x14ac:dyDescent="0.25">
      <c r="A24" s="37">
        <v>2016</v>
      </c>
      <c r="B24" s="38" t="s">
        <v>14</v>
      </c>
      <c r="C24" s="134">
        <f>C26+C28+C30+C32+C34+C36+C38+C40+C42+C44+C46+C48+C50+C52+C54+C56</f>
        <v>7477349.17368</v>
      </c>
      <c r="D24" s="134">
        <f t="shared" ref="D24:O24" si="2">D26+D28+D30+D32+D34+D36+D38+D40+D42+D44+D46+D48+D50+D52+D54+D56</f>
        <v>8801632.8997600004</v>
      </c>
      <c r="E24" s="134">
        <f t="shared" si="2"/>
        <v>9447400.2411699984</v>
      </c>
      <c r="F24" s="134">
        <f t="shared" si="2"/>
        <v>0</v>
      </c>
      <c r="G24" s="134">
        <f t="shared" si="2"/>
        <v>0</v>
      </c>
      <c r="H24" s="134">
        <f t="shared" si="2"/>
        <v>0</v>
      </c>
      <c r="I24" s="134">
        <f t="shared" si="2"/>
        <v>0</v>
      </c>
      <c r="J24" s="134">
        <f t="shared" si="2"/>
        <v>0</v>
      </c>
      <c r="K24" s="134">
        <f t="shared" si="2"/>
        <v>0</v>
      </c>
      <c r="L24" s="134">
        <f t="shared" si="2"/>
        <v>0</v>
      </c>
      <c r="M24" s="134">
        <f t="shared" si="2"/>
        <v>0</v>
      </c>
      <c r="N24" s="134">
        <f t="shared" si="2"/>
        <v>0</v>
      </c>
      <c r="O24" s="134">
        <f t="shared" si="2"/>
        <v>25726382.314610001</v>
      </c>
    </row>
    <row r="25" spans="1:15" ht="15" x14ac:dyDescent="0.25">
      <c r="A25" s="39">
        <v>2015</v>
      </c>
      <c r="B25" s="38" t="s">
        <v>14</v>
      </c>
      <c r="C25" s="134">
        <f>C27+C29+C31+C33+C35+C37+C39+C41+C43+C45+C47+C49+C51+C53+C55+C57</f>
        <v>8662952.5090200007</v>
      </c>
      <c r="D25" s="134">
        <f t="shared" ref="D25:O25" si="3">D27+D29+D31+D33+D35+D37+D39+D41+D43+D45+D47+D49+D51+D53+D55+D57</f>
        <v>8523751.4495199993</v>
      </c>
      <c r="E25" s="134">
        <f t="shared" si="3"/>
        <v>9125971.5394499991</v>
      </c>
      <c r="F25" s="134">
        <f t="shared" si="3"/>
        <v>9712835.5753299985</v>
      </c>
      <c r="G25" s="134">
        <f t="shared" si="3"/>
        <v>8807549.107280001</v>
      </c>
      <c r="H25" s="134">
        <f t="shared" si="3"/>
        <v>9651531.1268899981</v>
      </c>
      <c r="I25" s="134">
        <f t="shared" si="3"/>
        <v>8898945.1735600028</v>
      </c>
      <c r="J25" s="134">
        <f t="shared" si="3"/>
        <v>8629858.1596299987</v>
      </c>
      <c r="K25" s="134">
        <f t="shared" si="3"/>
        <v>8695074.9974000007</v>
      </c>
      <c r="L25" s="134">
        <f t="shared" si="3"/>
        <v>9873357.6693399958</v>
      </c>
      <c r="M25" s="134">
        <f t="shared" si="3"/>
        <v>9099041.1808300018</v>
      </c>
      <c r="N25" s="134">
        <f t="shared" si="3"/>
        <v>9212852.4721299987</v>
      </c>
      <c r="O25" s="134">
        <f t="shared" si="3"/>
        <v>108893720.96038002</v>
      </c>
    </row>
    <row r="26" spans="1:15" ht="15" x14ac:dyDescent="0.25">
      <c r="A26" s="37">
        <v>2016</v>
      </c>
      <c r="B26" s="40" t="s">
        <v>141</v>
      </c>
      <c r="C26" s="131">
        <v>596779.69938000001</v>
      </c>
      <c r="D26" s="131">
        <v>634024.05570999999</v>
      </c>
      <c r="E26" s="131">
        <v>704557.68126999994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2">
        <v>1935361.4363599999</v>
      </c>
    </row>
    <row r="27" spans="1:15" ht="15" x14ac:dyDescent="0.25">
      <c r="A27" s="39">
        <v>2015</v>
      </c>
      <c r="B27" s="40" t="s">
        <v>141</v>
      </c>
      <c r="C27" s="131">
        <v>648202.18587000004</v>
      </c>
      <c r="D27" s="131">
        <v>609129.10754999996</v>
      </c>
      <c r="E27" s="131">
        <v>677211.91483000002</v>
      </c>
      <c r="F27" s="131">
        <v>724118.16070000001</v>
      </c>
      <c r="G27" s="131">
        <v>652382.10845000006</v>
      </c>
      <c r="H27" s="131">
        <v>678721.74032999994</v>
      </c>
      <c r="I27" s="131">
        <v>631016.92119000002</v>
      </c>
      <c r="J27" s="131">
        <v>639308.14683999994</v>
      </c>
      <c r="K27" s="131">
        <v>648514.07012000005</v>
      </c>
      <c r="L27" s="131">
        <v>754090.16171999997</v>
      </c>
      <c r="M27" s="131">
        <v>658863.60404000001</v>
      </c>
      <c r="N27" s="131">
        <v>628038.33447</v>
      </c>
      <c r="O27" s="132">
        <v>7949596.4561099997</v>
      </c>
    </row>
    <row r="28" spans="1:15" ht="15" x14ac:dyDescent="0.25">
      <c r="A28" s="37">
        <v>2016</v>
      </c>
      <c r="B28" s="40" t="s">
        <v>142</v>
      </c>
      <c r="C28" s="131">
        <v>88405.740420000002</v>
      </c>
      <c r="D28" s="131">
        <v>108536.93790999999</v>
      </c>
      <c r="E28" s="131">
        <v>126778.53722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2">
        <v>323721.21555000002</v>
      </c>
    </row>
    <row r="29" spans="1:15" ht="15" x14ac:dyDescent="0.25">
      <c r="A29" s="39">
        <v>2015</v>
      </c>
      <c r="B29" s="40" t="s">
        <v>142</v>
      </c>
      <c r="C29" s="131">
        <v>112829.9941</v>
      </c>
      <c r="D29" s="131">
        <v>115694.82902999999</v>
      </c>
      <c r="E29" s="131">
        <v>144240.39254</v>
      </c>
      <c r="F29" s="131">
        <v>146077.59069000001</v>
      </c>
      <c r="G29" s="131">
        <v>117698.29527</v>
      </c>
      <c r="H29" s="131">
        <v>115520.92118999999</v>
      </c>
      <c r="I29" s="131">
        <v>118450.14998</v>
      </c>
      <c r="J29" s="131">
        <v>133993.16492000001</v>
      </c>
      <c r="K29" s="131">
        <v>117160.12218999999</v>
      </c>
      <c r="L29" s="131">
        <v>126256.86521</v>
      </c>
      <c r="M29" s="131">
        <v>111646.62535</v>
      </c>
      <c r="N29" s="131">
        <v>112243.77121000001</v>
      </c>
      <c r="O29" s="132">
        <v>1471812.72168</v>
      </c>
    </row>
    <row r="30" spans="1:15" s="67" customFormat="1" ht="15" x14ac:dyDescent="0.25">
      <c r="A30" s="37">
        <v>2016</v>
      </c>
      <c r="B30" s="40" t="s">
        <v>143</v>
      </c>
      <c r="C30" s="131">
        <v>129552.68399</v>
      </c>
      <c r="D30" s="131">
        <v>155170.50159999999</v>
      </c>
      <c r="E30" s="131">
        <v>179330.84687000001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2">
        <v>464054.03246000002</v>
      </c>
    </row>
    <row r="31" spans="1:15" ht="15" x14ac:dyDescent="0.25">
      <c r="A31" s="39">
        <v>2015</v>
      </c>
      <c r="B31" s="40" t="s">
        <v>143</v>
      </c>
      <c r="C31" s="131">
        <v>143592.34104999999</v>
      </c>
      <c r="D31" s="131">
        <v>147034.17332999999</v>
      </c>
      <c r="E31" s="131">
        <v>167697.59656999999</v>
      </c>
      <c r="F31" s="131">
        <v>177976.82922000001</v>
      </c>
      <c r="G31" s="131">
        <v>169615.87656999999</v>
      </c>
      <c r="H31" s="131">
        <v>192780.13312000001</v>
      </c>
      <c r="I31" s="131">
        <v>146386.09591999999</v>
      </c>
      <c r="J31" s="131">
        <v>168405.25076</v>
      </c>
      <c r="K31" s="131">
        <v>165188.11491</v>
      </c>
      <c r="L31" s="131">
        <v>188759.27742</v>
      </c>
      <c r="M31" s="131">
        <v>175218.90530000001</v>
      </c>
      <c r="N31" s="131">
        <v>172975.33215999999</v>
      </c>
      <c r="O31" s="132">
        <v>2015629.9263299999</v>
      </c>
    </row>
    <row r="32" spans="1:15" ht="15" x14ac:dyDescent="0.25">
      <c r="A32" s="37">
        <v>2016</v>
      </c>
      <c r="B32" s="40" t="s">
        <v>144</v>
      </c>
      <c r="C32" s="133">
        <v>999631.28128999996</v>
      </c>
      <c r="D32" s="133">
        <v>1138037.0211400001</v>
      </c>
      <c r="E32" s="133">
        <v>1185143.5312699999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0</v>
      </c>
      <c r="O32" s="132">
        <v>3322811.8336999998</v>
      </c>
    </row>
    <row r="33" spans="1:15" ht="15" x14ac:dyDescent="0.25">
      <c r="A33" s="39">
        <v>2015</v>
      </c>
      <c r="B33" s="40" t="s">
        <v>144</v>
      </c>
      <c r="C33" s="131">
        <v>1197774.95738</v>
      </c>
      <c r="D33" s="131">
        <v>1176291.8132499999</v>
      </c>
      <c r="E33" s="131">
        <v>1342866.4948799999</v>
      </c>
      <c r="F33" s="133">
        <v>1439438.5218700001</v>
      </c>
      <c r="G33" s="133">
        <v>1377754.1932900001</v>
      </c>
      <c r="H33" s="133">
        <v>1416965.3515600001</v>
      </c>
      <c r="I33" s="133">
        <v>1310509.6529300001</v>
      </c>
      <c r="J33" s="133">
        <v>1185835.76446</v>
      </c>
      <c r="K33" s="133">
        <v>1089064.7559700001</v>
      </c>
      <c r="L33" s="133">
        <v>1305136.1503000001</v>
      </c>
      <c r="M33" s="133">
        <v>1296682.3234600001</v>
      </c>
      <c r="N33" s="133">
        <v>1261991.0684799999</v>
      </c>
      <c r="O33" s="132">
        <v>15400311.047830001</v>
      </c>
    </row>
    <row r="34" spans="1:15" ht="15" x14ac:dyDescent="0.25">
      <c r="A34" s="37">
        <v>2016</v>
      </c>
      <c r="B34" s="40" t="s">
        <v>145</v>
      </c>
      <c r="C34" s="131">
        <v>1319590.19203</v>
      </c>
      <c r="D34" s="131">
        <v>1422112.4126899999</v>
      </c>
      <c r="E34" s="131">
        <v>1513962.00272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2">
        <v>4255664.6074400004</v>
      </c>
    </row>
    <row r="35" spans="1:15" ht="15" x14ac:dyDescent="0.25">
      <c r="A35" s="39">
        <v>2015</v>
      </c>
      <c r="B35" s="40" t="s">
        <v>145</v>
      </c>
      <c r="C35" s="131">
        <v>1383350.0815600001</v>
      </c>
      <c r="D35" s="131">
        <v>1264257.77657</v>
      </c>
      <c r="E35" s="131">
        <v>1324719.3057599999</v>
      </c>
      <c r="F35" s="131">
        <v>1384804.02308</v>
      </c>
      <c r="G35" s="131">
        <v>1342589.3309500001</v>
      </c>
      <c r="H35" s="131">
        <v>1456404.9400899999</v>
      </c>
      <c r="I35" s="131">
        <v>1490092.93172</v>
      </c>
      <c r="J35" s="131">
        <v>1541488.3124299999</v>
      </c>
      <c r="K35" s="131">
        <v>1386783.7335600001</v>
      </c>
      <c r="L35" s="131">
        <v>1589174.09137</v>
      </c>
      <c r="M35" s="131">
        <v>1404672.70349</v>
      </c>
      <c r="N35" s="131">
        <v>1389626.40606</v>
      </c>
      <c r="O35" s="132">
        <v>16957963.636640001</v>
      </c>
    </row>
    <row r="36" spans="1:15" ht="15" x14ac:dyDescent="0.25">
      <c r="A36" s="37">
        <v>2016</v>
      </c>
      <c r="B36" s="40" t="s">
        <v>146</v>
      </c>
      <c r="C36" s="131">
        <v>1512676.26886</v>
      </c>
      <c r="D36" s="131">
        <v>1983565.2395500001</v>
      </c>
      <c r="E36" s="131">
        <v>2047503.9808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2">
        <v>5543745.4892100003</v>
      </c>
    </row>
    <row r="37" spans="1:15" ht="15" x14ac:dyDescent="0.25">
      <c r="A37" s="39">
        <v>2015</v>
      </c>
      <c r="B37" s="40" t="s">
        <v>146</v>
      </c>
      <c r="C37" s="131">
        <v>1728185.6380799999</v>
      </c>
      <c r="D37" s="131">
        <v>1703300.46444</v>
      </c>
      <c r="E37" s="131">
        <v>1770417.7382400001</v>
      </c>
      <c r="F37" s="131">
        <v>1835673.64307</v>
      </c>
      <c r="G37" s="131">
        <v>1480106.1511299999</v>
      </c>
      <c r="H37" s="131">
        <v>1969958.87916</v>
      </c>
      <c r="I37" s="131">
        <v>1641980.9110900001</v>
      </c>
      <c r="J37" s="131">
        <v>1361432.2823699999</v>
      </c>
      <c r="K37" s="131">
        <v>1872660.5616599999</v>
      </c>
      <c r="L37" s="131">
        <v>2024847.0299500001</v>
      </c>
      <c r="M37" s="131">
        <v>1916182.7963</v>
      </c>
      <c r="N37" s="131">
        <v>1847805.3222399999</v>
      </c>
      <c r="O37" s="132">
        <v>21152551.41773</v>
      </c>
    </row>
    <row r="38" spans="1:15" ht="15" x14ac:dyDescent="0.25">
      <c r="A38" s="37">
        <v>2016</v>
      </c>
      <c r="B38" s="40" t="s">
        <v>147</v>
      </c>
      <c r="C38" s="131">
        <v>41417.511720000002</v>
      </c>
      <c r="D38" s="131">
        <v>60080.299330000002</v>
      </c>
      <c r="E38" s="131">
        <v>79421.925910000005</v>
      </c>
      <c r="F38" s="131">
        <v>0</v>
      </c>
      <c r="G38" s="131">
        <v>0</v>
      </c>
      <c r="H38" s="131">
        <v>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2">
        <v>180919.73696000001</v>
      </c>
    </row>
    <row r="39" spans="1:15" ht="15" x14ac:dyDescent="0.25">
      <c r="A39" s="39">
        <v>2015</v>
      </c>
      <c r="B39" s="40" t="s">
        <v>147</v>
      </c>
      <c r="C39" s="131">
        <v>43975.630740000001</v>
      </c>
      <c r="D39" s="131">
        <v>77870.873619999998</v>
      </c>
      <c r="E39" s="131">
        <v>46982.886599999998</v>
      </c>
      <c r="F39" s="131">
        <v>103764.36032000001</v>
      </c>
      <c r="G39" s="131">
        <v>116960.59392</v>
      </c>
      <c r="H39" s="131">
        <v>53593.840929999998</v>
      </c>
      <c r="I39" s="131">
        <v>148860.65543000001</v>
      </c>
      <c r="J39" s="131">
        <v>123107.68345</v>
      </c>
      <c r="K39" s="131">
        <v>75751.284390000001</v>
      </c>
      <c r="L39" s="131">
        <v>75632.592009999993</v>
      </c>
      <c r="M39" s="131">
        <v>102000.23428</v>
      </c>
      <c r="N39" s="131">
        <v>61359.293839999998</v>
      </c>
      <c r="O39" s="132">
        <v>1029859.92953</v>
      </c>
    </row>
    <row r="40" spans="1:15" ht="15" x14ac:dyDescent="0.25">
      <c r="A40" s="37">
        <v>2016</v>
      </c>
      <c r="B40" s="40" t="s">
        <v>148</v>
      </c>
      <c r="C40" s="131">
        <v>628941.66463000001</v>
      </c>
      <c r="D40" s="131">
        <v>805568.65931000002</v>
      </c>
      <c r="E40" s="131">
        <v>900226.16842</v>
      </c>
      <c r="F40" s="131">
        <v>0</v>
      </c>
      <c r="G40" s="131">
        <v>0</v>
      </c>
      <c r="H40" s="131">
        <v>0</v>
      </c>
      <c r="I40" s="131">
        <v>0</v>
      </c>
      <c r="J40" s="131">
        <v>0</v>
      </c>
      <c r="K40" s="131">
        <v>0</v>
      </c>
      <c r="L40" s="131">
        <v>0</v>
      </c>
      <c r="M40" s="131">
        <v>0</v>
      </c>
      <c r="N40" s="131">
        <v>0</v>
      </c>
      <c r="O40" s="132">
        <v>2334736.49236</v>
      </c>
    </row>
    <row r="41" spans="1:15" ht="15" x14ac:dyDescent="0.25">
      <c r="A41" s="39">
        <v>2015</v>
      </c>
      <c r="B41" s="40" t="s">
        <v>148</v>
      </c>
      <c r="C41" s="131">
        <v>732034.20849999995</v>
      </c>
      <c r="D41" s="131">
        <v>830881.90549000003</v>
      </c>
      <c r="E41" s="131">
        <v>838376.19932999997</v>
      </c>
      <c r="F41" s="131">
        <v>881106.12072999997</v>
      </c>
      <c r="G41" s="131">
        <v>826109.51858000003</v>
      </c>
      <c r="H41" s="131">
        <v>961652.74899999995</v>
      </c>
      <c r="I41" s="131">
        <v>816192.49294000003</v>
      </c>
      <c r="J41" s="131">
        <v>830817.00448</v>
      </c>
      <c r="K41" s="131">
        <v>854086.23484000005</v>
      </c>
      <c r="L41" s="131">
        <v>1039511.07703</v>
      </c>
      <c r="M41" s="131">
        <v>927624.96771</v>
      </c>
      <c r="N41" s="131">
        <v>935686.89862999995</v>
      </c>
      <c r="O41" s="132">
        <v>10474079.37726</v>
      </c>
    </row>
    <row r="42" spans="1:15" ht="15" x14ac:dyDescent="0.25">
      <c r="A42" s="37">
        <v>2016</v>
      </c>
      <c r="B42" s="40" t="s">
        <v>149</v>
      </c>
      <c r="C42" s="131">
        <v>376301.26134000003</v>
      </c>
      <c r="D42" s="131">
        <v>439561.57939999999</v>
      </c>
      <c r="E42" s="131">
        <v>470666.23859999998</v>
      </c>
      <c r="F42" s="131">
        <v>0</v>
      </c>
      <c r="G42" s="131">
        <v>0</v>
      </c>
      <c r="H42" s="131">
        <v>0</v>
      </c>
      <c r="I42" s="131">
        <v>0</v>
      </c>
      <c r="J42" s="131">
        <v>0</v>
      </c>
      <c r="K42" s="131">
        <v>0</v>
      </c>
      <c r="L42" s="131">
        <v>0</v>
      </c>
      <c r="M42" s="131">
        <v>0</v>
      </c>
      <c r="N42" s="131">
        <v>0</v>
      </c>
      <c r="O42" s="132">
        <v>1286529.0793399999</v>
      </c>
    </row>
    <row r="43" spans="1:15" ht="15" x14ac:dyDescent="0.25">
      <c r="A43" s="39">
        <v>2015</v>
      </c>
      <c r="B43" s="40" t="s">
        <v>149</v>
      </c>
      <c r="C43" s="131">
        <v>465746.14145</v>
      </c>
      <c r="D43" s="131">
        <v>432354.75325000001</v>
      </c>
      <c r="E43" s="131">
        <v>450342.50517999998</v>
      </c>
      <c r="F43" s="131">
        <v>492681.90814999997</v>
      </c>
      <c r="G43" s="131">
        <v>411908.47483999998</v>
      </c>
      <c r="H43" s="131">
        <v>470042.16327999998</v>
      </c>
      <c r="I43" s="131">
        <v>482674.16879000003</v>
      </c>
      <c r="J43" s="131">
        <v>434302.21208999999</v>
      </c>
      <c r="K43" s="131">
        <v>438543.42706000002</v>
      </c>
      <c r="L43" s="131">
        <v>456966.40065999998</v>
      </c>
      <c r="M43" s="131">
        <v>486801.61332</v>
      </c>
      <c r="N43" s="131">
        <v>502711.43271000002</v>
      </c>
      <c r="O43" s="132">
        <v>5525075.2007799996</v>
      </c>
    </row>
    <row r="44" spans="1:15" ht="15" x14ac:dyDescent="0.25">
      <c r="A44" s="37">
        <v>2016</v>
      </c>
      <c r="B44" s="40" t="s">
        <v>150</v>
      </c>
      <c r="C44" s="131">
        <v>424079.78201999998</v>
      </c>
      <c r="D44" s="131">
        <v>502838.94050000003</v>
      </c>
      <c r="E44" s="131">
        <v>537534.89173000003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2">
        <v>1464453.6142500001</v>
      </c>
    </row>
    <row r="45" spans="1:15" ht="15" x14ac:dyDescent="0.25">
      <c r="A45" s="39">
        <v>2015</v>
      </c>
      <c r="B45" s="40" t="s">
        <v>150</v>
      </c>
      <c r="C45" s="131">
        <v>487407.43296000001</v>
      </c>
      <c r="D45" s="131">
        <v>472961.28506999998</v>
      </c>
      <c r="E45" s="131">
        <v>531386.10343000002</v>
      </c>
      <c r="F45" s="131">
        <v>573363.50586000003</v>
      </c>
      <c r="G45" s="131">
        <v>518542.75578000001</v>
      </c>
      <c r="H45" s="131">
        <v>543286.56684999994</v>
      </c>
      <c r="I45" s="131">
        <v>527567.96242</v>
      </c>
      <c r="J45" s="131">
        <v>514762.60054999997</v>
      </c>
      <c r="K45" s="131">
        <v>481274.04528999998</v>
      </c>
      <c r="L45" s="131">
        <v>569469.21785000002</v>
      </c>
      <c r="M45" s="131">
        <v>504450.29330999998</v>
      </c>
      <c r="N45" s="131">
        <v>506327.34318999999</v>
      </c>
      <c r="O45" s="132">
        <v>6230799.1125600003</v>
      </c>
    </row>
    <row r="46" spans="1:15" ht="15" x14ac:dyDescent="0.25">
      <c r="A46" s="37">
        <v>2016</v>
      </c>
      <c r="B46" s="40" t="s">
        <v>151</v>
      </c>
      <c r="C46" s="131">
        <v>627144.52780000004</v>
      </c>
      <c r="D46" s="131">
        <v>745660.57342000003</v>
      </c>
      <c r="E46" s="131">
        <v>738806.54200000002</v>
      </c>
      <c r="F46" s="131">
        <v>0</v>
      </c>
      <c r="G46" s="131">
        <v>0</v>
      </c>
      <c r="H46" s="131">
        <v>0</v>
      </c>
      <c r="I46" s="131">
        <v>0</v>
      </c>
      <c r="J46" s="131">
        <v>0</v>
      </c>
      <c r="K46" s="131">
        <v>0</v>
      </c>
      <c r="L46" s="131">
        <v>0</v>
      </c>
      <c r="M46" s="131">
        <v>0</v>
      </c>
      <c r="N46" s="131">
        <v>0</v>
      </c>
      <c r="O46" s="132">
        <v>2111611.64322</v>
      </c>
    </row>
    <row r="47" spans="1:15" ht="15" x14ac:dyDescent="0.25">
      <c r="A47" s="39">
        <v>2015</v>
      </c>
      <c r="B47" s="40" t="s">
        <v>151</v>
      </c>
      <c r="C47" s="131">
        <v>851959.67770999996</v>
      </c>
      <c r="D47" s="131">
        <v>937971.25488999998</v>
      </c>
      <c r="E47" s="131">
        <v>954845.98077000002</v>
      </c>
      <c r="F47" s="131">
        <v>974772.68414000003</v>
      </c>
      <c r="G47" s="131">
        <v>790369.94894999999</v>
      </c>
      <c r="H47" s="131">
        <v>830151.84849999996</v>
      </c>
      <c r="I47" s="131">
        <v>799546.81232999999</v>
      </c>
      <c r="J47" s="131">
        <v>793996.01982000005</v>
      </c>
      <c r="K47" s="131">
        <v>759078.67455</v>
      </c>
      <c r="L47" s="131">
        <v>767523.08886999998</v>
      </c>
      <c r="M47" s="131">
        <v>661566.23739999998</v>
      </c>
      <c r="N47" s="131">
        <v>760026.12023</v>
      </c>
      <c r="O47" s="132">
        <v>9881808.3481600005</v>
      </c>
    </row>
    <row r="48" spans="1:15" ht="15" x14ac:dyDescent="0.25">
      <c r="A48" s="37">
        <v>2016</v>
      </c>
      <c r="B48" s="40" t="s">
        <v>152</v>
      </c>
      <c r="C48" s="131">
        <v>184758.39637</v>
      </c>
      <c r="D48" s="131">
        <v>224510.36657000001</v>
      </c>
      <c r="E48" s="131">
        <v>274995.10447999998</v>
      </c>
      <c r="F48" s="131">
        <v>0</v>
      </c>
      <c r="G48" s="131">
        <v>0</v>
      </c>
      <c r="H48" s="131">
        <v>0</v>
      </c>
      <c r="I48" s="131">
        <v>0</v>
      </c>
      <c r="J48" s="131">
        <v>0</v>
      </c>
      <c r="K48" s="131">
        <v>0</v>
      </c>
      <c r="L48" s="131">
        <v>0</v>
      </c>
      <c r="M48" s="131">
        <v>0</v>
      </c>
      <c r="N48" s="131">
        <v>0</v>
      </c>
      <c r="O48" s="132">
        <v>684263.86742000002</v>
      </c>
    </row>
    <row r="49" spans="1:15" ht="15" x14ac:dyDescent="0.25">
      <c r="A49" s="39">
        <v>2015</v>
      </c>
      <c r="B49" s="40" t="s">
        <v>152</v>
      </c>
      <c r="C49" s="131">
        <v>201065.27963</v>
      </c>
      <c r="D49" s="131">
        <v>214534.20812</v>
      </c>
      <c r="E49" s="131">
        <v>255234.01407999999</v>
      </c>
      <c r="F49" s="131">
        <v>264049.80089999997</v>
      </c>
      <c r="G49" s="131">
        <v>243057.15079000001</v>
      </c>
      <c r="H49" s="131">
        <v>238461.48061</v>
      </c>
      <c r="I49" s="131">
        <v>230374.45139</v>
      </c>
      <c r="J49" s="131">
        <v>220607.69753999999</v>
      </c>
      <c r="K49" s="131">
        <v>213315.73707</v>
      </c>
      <c r="L49" s="131">
        <v>238528.97474999999</v>
      </c>
      <c r="M49" s="131">
        <v>214881.14744999999</v>
      </c>
      <c r="N49" s="131">
        <v>221592.68398999999</v>
      </c>
      <c r="O49" s="132">
        <v>2755702.6263199998</v>
      </c>
    </row>
    <row r="50" spans="1:15" ht="15" x14ac:dyDescent="0.25">
      <c r="A50" s="37">
        <v>2016</v>
      </c>
      <c r="B50" s="40" t="s">
        <v>153</v>
      </c>
      <c r="C50" s="131">
        <v>170271.89809</v>
      </c>
      <c r="D50" s="131">
        <v>157428.26089000001</v>
      </c>
      <c r="E50" s="131">
        <v>199039.27135</v>
      </c>
      <c r="F50" s="131">
        <v>0</v>
      </c>
      <c r="G50" s="131">
        <v>0</v>
      </c>
      <c r="H50" s="131">
        <v>0</v>
      </c>
      <c r="I50" s="131">
        <v>0</v>
      </c>
      <c r="J50" s="131">
        <v>0</v>
      </c>
      <c r="K50" s="131">
        <v>0</v>
      </c>
      <c r="L50" s="131">
        <v>0</v>
      </c>
      <c r="M50" s="131">
        <v>0</v>
      </c>
      <c r="N50" s="131">
        <v>0</v>
      </c>
      <c r="O50" s="132">
        <v>526739.43033</v>
      </c>
    </row>
    <row r="51" spans="1:15" ht="15" x14ac:dyDescent="0.25">
      <c r="A51" s="39">
        <v>2015</v>
      </c>
      <c r="B51" s="40" t="s">
        <v>153</v>
      </c>
      <c r="C51" s="131">
        <v>286935.63050000003</v>
      </c>
      <c r="D51" s="131">
        <v>143501.89407000001</v>
      </c>
      <c r="E51" s="131">
        <v>159644.99953999999</v>
      </c>
      <c r="F51" s="131">
        <v>248154.13422000001</v>
      </c>
      <c r="G51" s="131">
        <v>344007.19764999999</v>
      </c>
      <c r="H51" s="131">
        <v>232756.49648</v>
      </c>
      <c r="I51" s="131">
        <v>149027.33434</v>
      </c>
      <c r="J51" s="131">
        <v>245747.28447000001</v>
      </c>
      <c r="K51" s="131">
        <v>148518.92413</v>
      </c>
      <c r="L51" s="131">
        <v>269431.82296999998</v>
      </c>
      <c r="M51" s="131">
        <v>205087.45994999999</v>
      </c>
      <c r="N51" s="131">
        <v>212921.95326000001</v>
      </c>
      <c r="O51" s="132">
        <v>2645735.1315799998</v>
      </c>
    </row>
    <row r="52" spans="1:15" ht="15" x14ac:dyDescent="0.25">
      <c r="A52" s="37">
        <v>2016</v>
      </c>
      <c r="B52" s="40" t="s">
        <v>154</v>
      </c>
      <c r="C52" s="131">
        <v>118648.27202999999</v>
      </c>
      <c r="D52" s="131">
        <v>136645.26844000001</v>
      </c>
      <c r="E52" s="131">
        <v>164745.61700999999</v>
      </c>
      <c r="F52" s="131">
        <v>0</v>
      </c>
      <c r="G52" s="131">
        <v>0</v>
      </c>
      <c r="H52" s="131">
        <v>0</v>
      </c>
      <c r="I52" s="131">
        <v>0</v>
      </c>
      <c r="J52" s="131">
        <v>0</v>
      </c>
      <c r="K52" s="131">
        <v>0</v>
      </c>
      <c r="L52" s="131">
        <v>0</v>
      </c>
      <c r="M52" s="131">
        <v>0</v>
      </c>
      <c r="N52" s="131">
        <v>0</v>
      </c>
      <c r="O52" s="132">
        <v>420039.15747999999</v>
      </c>
    </row>
    <row r="53" spans="1:15" ht="15" x14ac:dyDescent="0.25">
      <c r="A53" s="39">
        <v>2015</v>
      </c>
      <c r="B53" s="40" t="s">
        <v>154</v>
      </c>
      <c r="C53" s="131">
        <v>99405.476550000007</v>
      </c>
      <c r="D53" s="131">
        <v>97020.904750000002</v>
      </c>
      <c r="E53" s="131">
        <v>136118.54362000001</v>
      </c>
      <c r="F53" s="131">
        <v>127832.47478</v>
      </c>
      <c r="G53" s="131">
        <v>110824.95748</v>
      </c>
      <c r="H53" s="131">
        <v>159703.81526999999</v>
      </c>
      <c r="I53" s="131">
        <v>97948.048179999998</v>
      </c>
      <c r="J53" s="131">
        <v>142957.12294</v>
      </c>
      <c r="K53" s="131">
        <v>162037.93732</v>
      </c>
      <c r="L53" s="131">
        <v>129552.53593</v>
      </c>
      <c r="M53" s="131">
        <v>108312.00581</v>
      </c>
      <c r="N53" s="131">
        <v>282382.47564999998</v>
      </c>
      <c r="O53" s="132">
        <v>1654096.29828</v>
      </c>
    </row>
    <row r="54" spans="1:15" ht="15" x14ac:dyDescent="0.25">
      <c r="A54" s="37">
        <v>2016</v>
      </c>
      <c r="B54" s="40" t="s">
        <v>155</v>
      </c>
      <c r="C54" s="131">
        <v>254337.50232</v>
      </c>
      <c r="D54" s="131">
        <v>280166.15419999999</v>
      </c>
      <c r="E54" s="131">
        <v>315700.7855</v>
      </c>
      <c r="F54" s="131">
        <v>0</v>
      </c>
      <c r="G54" s="131">
        <v>0</v>
      </c>
      <c r="H54" s="131">
        <v>0</v>
      </c>
      <c r="I54" s="131">
        <v>0</v>
      </c>
      <c r="J54" s="131">
        <v>0</v>
      </c>
      <c r="K54" s="131">
        <v>0</v>
      </c>
      <c r="L54" s="131">
        <v>0</v>
      </c>
      <c r="M54" s="131">
        <v>0</v>
      </c>
      <c r="N54" s="131">
        <v>0</v>
      </c>
      <c r="O54" s="132">
        <v>850204.44201999996</v>
      </c>
    </row>
    <row r="55" spans="1:15" ht="15" x14ac:dyDescent="0.25">
      <c r="A55" s="39">
        <v>2015</v>
      </c>
      <c r="B55" s="40" t="s">
        <v>155</v>
      </c>
      <c r="C55" s="131">
        <v>274713.80115999997</v>
      </c>
      <c r="D55" s="131">
        <v>295461.82744999998</v>
      </c>
      <c r="E55" s="131">
        <v>315256.79775999999</v>
      </c>
      <c r="F55" s="131">
        <v>327423.73417000001</v>
      </c>
      <c r="G55" s="131">
        <v>295735.63271999999</v>
      </c>
      <c r="H55" s="131">
        <v>321366.19692000002</v>
      </c>
      <c r="I55" s="131">
        <v>301125.98053</v>
      </c>
      <c r="J55" s="131">
        <v>285553.07260999997</v>
      </c>
      <c r="K55" s="131">
        <v>275359.28765999997</v>
      </c>
      <c r="L55" s="131">
        <v>332975.99235999997</v>
      </c>
      <c r="M55" s="131">
        <v>314594.28284</v>
      </c>
      <c r="N55" s="131">
        <v>307836.95663999999</v>
      </c>
      <c r="O55" s="132">
        <v>3647403.5628200001</v>
      </c>
    </row>
    <row r="56" spans="1:15" ht="15" x14ac:dyDescent="0.25">
      <c r="A56" s="37">
        <v>2016</v>
      </c>
      <c r="B56" s="40" t="s">
        <v>156</v>
      </c>
      <c r="C56" s="131">
        <v>4812.4913900000001</v>
      </c>
      <c r="D56" s="131">
        <v>7726.6291000000001</v>
      </c>
      <c r="E56" s="131">
        <v>8987.1160199999995</v>
      </c>
      <c r="F56" s="131">
        <v>0</v>
      </c>
      <c r="G56" s="131">
        <v>0</v>
      </c>
      <c r="H56" s="131">
        <v>0</v>
      </c>
      <c r="I56" s="131">
        <v>0</v>
      </c>
      <c r="J56" s="131">
        <v>0</v>
      </c>
      <c r="K56" s="131">
        <v>0</v>
      </c>
      <c r="L56" s="131">
        <v>0</v>
      </c>
      <c r="M56" s="131">
        <v>0</v>
      </c>
      <c r="N56" s="131">
        <v>0</v>
      </c>
      <c r="O56" s="132">
        <v>21526.236509999999</v>
      </c>
    </row>
    <row r="57" spans="1:15" ht="15" x14ac:dyDescent="0.25">
      <c r="A57" s="39">
        <v>2015</v>
      </c>
      <c r="B57" s="40" t="s">
        <v>156</v>
      </c>
      <c r="C57" s="131">
        <v>5774.0317800000003</v>
      </c>
      <c r="D57" s="131">
        <v>5484.3786399999999</v>
      </c>
      <c r="E57" s="131">
        <v>10630.06632</v>
      </c>
      <c r="F57" s="131">
        <v>11598.083430000001</v>
      </c>
      <c r="G57" s="131">
        <v>9886.9209100000007</v>
      </c>
      <c r="H57" s="131">
        <v>10164.0036</v>
      </c>
      <c r="I57" s="131">
        <v>7190.6043799999998</v>
      </c>
      <c r="J57" s="131">
        <v>7544.5398999999998</v>
      </c>
      <c r="K57" s="131">
        <v>7738.0866800000003</v>
      </c>
      <c r="L57" s="131">
        <v>5502.3909400000002</v>
      </c>
      <c r="M57" s="131">
        <v>10455.980820000001</v>
      </c>
      <c r="N57" s="131">
        <v>9327.0793699999995</v>
      </c>
      <c r="O57" s="132">
        <v>101296.16677</v>
      </c>
    </row>
    <row r="58" spans="1:15" ht="15" x14ac:dyDescent="0.25">
      <c r="A58" s="37">
        <v>2016</v>
      </c>
      <c r="B58" s="38" t="s">
        <v>31</v>
      </c>
      <c r="C58" s="134">
        <f>C60</f>
        <v>235509.54844000001</v>
      </c>
      <c r="D58" s="134">
        <f t="shared" ref="D58:O58" si="4">D60</f>
        <v>243384.30747999999</v>
      </c>
      <c r="E58" s="134">
        <f t="shared" si="4"/>
        <v>265805.70348000003</v>
      </c>
      <c r="F58" s="134">
        <f t="shared" si="4"/>
        <v>0</v>
      </c>
      <c r="G58" s="134">
        <f t="shared" si="4"/>
        <v>0</v>
      </c>
      <c r="H58" s="134">
        <f t="shared" si="4"/>
        <v>0</v>
      </c>
      <c r="I58" s="134">
        <f t="shared" si="4"/>
        <v>0</v>
      </c>
      <c r="J58" s="134">
        <f t="shared" si="4"/>
        <v>0</v>
      </c>
      <c r="K58" s="134">
        <f t="shared" si="4"/>
        <v>0</v>
      </c>
      <c r="L58" s="134">
        <f t="shared" si="4"/>
        <v>0</v>
      </c>
      <c r="M58" s="134">
        <f t="shared" si="4"/>
        <v>0</v>
      </c>
      <c r="N58" s="134">
        <f t="shared" si="4"/>
        <v>0</v>
      </c>
      <c r="O58" s="134">
        <f t="shared" si="4"/>
        <v>744699.55940000003</v>
      </c>
    </row>
    <row r="59" spans="1:15" ht="15" x14ac:dyDescent="0.25">
      <c r="A59" s="39">
        <v>2015</v>
      </c>
      <c r="B59" s="38" t="s">
        <v>31</v>
      </c>
      <c r="C59" s="134">
        <f>C61</f>
        <v>275911.10003999999</v>
      </c>
      <c r="D59" s="134">
        <f t="shared" ref="D59:O59" si="5">D61</f>
        <v>281267.10907000001</v>
      </c>
      <c r="E59" s="134">
        <f t="shared" si="5"/>
        <v>275441.42132000002</v>
      </c>
      <c r="F59" s="134">
        <f t="shared" si="5"/>
        <v>348218.35579</v>
      </c>
      <c r="G59" s="134">
        <f t="shared" si="5"/>
        <v>403889.40522000002</v>
      </c>
      <c r="H59" s="134">
        <f t="shared" si="5"/>
        <v>393504.76014000003</v>
      </c>
      <c r="I59" s="134">
        <f t="shared" si="5"/>
        <v>373662.58630000002</v>
      </c>
      <c r="J59" s="134">
        <f t="shared" si="5"/>
        <v>343510.65152000001</v>
      </c>
      <c r="K59" s="134">
        <f t="shared" si="5"/>
        <v>285770.22878</v>
      </c>
      <c r="L59" s="134">
        <f t="shared" si="5"/>
        <v>315908.38656999997</v>
      </c>
      <c r="M59" s="134">
        <f t="shared" si="5"/>
        <v>292577.03998</v>
      </c>
      <c r="N59" s="134">
        <f t="shared" si="5"/>
        <v>308910.42745000002</v>
      </c>
      <c r="O59" s="134">
        <f t="shared" si="5"/>
        <v>3898571.47218</v>
      </c>
    </row>
    <row r="60" spans="1:15" ht="15" x14ac:dyDescent="0.25">
      <c r="A60" s="37">
        <v>2016</v>
      </c>
      <c r="B60" s="40" t="s">
        <v>157</v>
      </c>
      <c r="C60" s="131">
        <v>235509.54844000001</v>
      </c>
      <c r="D60" s="131">
        <v>243384.30747999999</v>
      </c>
      <c r="E60" s="131">
        <v>265805.70348000003</v>
      </c>
      <c r="F60" s="131">
        <v>0</v>
      </c>
      <c r="G60" s="131">
        <v>0</v>
      </c>
      <c r="H60" s="131">
        <v>0</v>
      </c>
      <c r="I60" s="131">
        <v>0</v>
      </c>
      <c r="J60" s="131">
        <v>0</v>
      </c>
      <c r="K60" s="131">
        <v>0</v>
      </c>
      <c r="L60" s="131">
        <v>0</v>
      </c>
      <c r="M60" s="131">
        <v>0</v>
      </c>
      <c r="N60" s="131">
        <v>0</v>
      </c>
      <c r="O60" s="132">
        <v>744699.55940000003</v>
      </c>
    </row>
    <row r="61" spans="1:15" ht="15.75" thickBot="1" x14ac:dyDescent="0.3">
      <c r="A61" s="39">
        <v>2015</v>
      </c>
      <c r="B61" s="40" t="s">
        <v>157</v>
      </c>
      <c r="C61" s="131">
        <v>275911.10003999999</v>
      </c>
      <c r="D61" s="131">
        <v>281267.10907000001</v>
      </c>
      <c r="E61" s="131">
        <v>275441.42132000002</v>
      </c>
      <c r="F61" s="131">
        <v>348218.35579</v>
      </c>
      <c r="G61" s="131">
        <v>403889.40522000002</v>
      </c>
      <c r="H61" s="131">
        <v>393504.76014000003</v>
      </c>
      <c r="I61" s="131">
        <v>373662.58630000002</v>
      </c>
      <c r="J61" s="131">
        <v>343510.65152000001</v>
      </c>
      <c r="K61" s="131">
        <v>285770.22878</v>
      </c>
      <c r="L61" s="131">
        <v>315908.38656999997</v>
      </c>
      <c r="M61" s="131">
        <v>292577.03998</v>
      </c>
      <c r="N61" s="131">
        <v>308910.42745000002</v>
      </c>
      <c r="O61" s="132">
        <v>3898571.47218</v>
      </c>
    </row>
    <row r="62" spans="1:15" s="43" customFormat="1" ht="15" customHeight="1" thickBot="1" x14ac:dyDescent="0.25">
      <c r="A62" s="41">
        <v>2002</v>
      </c>
      <c r="B62" s="42" t="s">
        <v>40</v>
      </c>
      <c r="C62" s="135">
        <v>2607319.6609999998</v>
      </c>
      <c r="D62" s="135">
        <v>2383772.9539999999</v>
      </c>
      <c r="E62" s="135">
        <v>2918943.5210000002</v>
      </c>
      <c r="F62" s="135">
        <v>2742857.9219999998</v>
      </c>
      <c r="G62" s="135">
        <v>3000325.2429999998</v>
      </c>
      <c r="H62" s="135">
        <v>2770693.8810000001</v>
      </c>
      <c r="I62" s="135">
        <v>3103851.8620000002</v>
      </c>
      <c r="J62" s="135">
        <v>2975888.9739999999</v>
      </c>
      <c r="K62" s="135">
        <v>3218206.861</v>
      </c>
      <c r="L62" s="135">
        <v>3501128.02</v>
      </c>
      <c r="M62" s="135">
        <v>3593604.8960000002</v>
      </c>
      <c r="N62" s="135">
        <v>3242495.2340000002</v>
      </c>
      <c r="O62" s="136">
        <f>SUM(C62:N62)</f>
        <v>36059089.028999999</v>
      </c>
    </row>
    <row r="63" spans="1:15" s="43" customFormat="1" ht="15" customHeight="1" thickBot="1" x14ac:dyDescent="0.25">
      <c r="A63" s="41">
        <v>2003</v>
      </c>
      <c r="B63" s="42" t="s">
        <v>40</v>
      </c>
      <c r="C63" s="135">
        <v>3533705.5819999999</v>
      </c>
      <c r="D63" s="135">
        <v>2923460.39</v>
      </c>
      <c r="E63" s="135">
        <v>3908255.9909999999</v>
      </c>
      <c r="F63" s="135">
        <v>3662183.449</v>
      </c>
      <c r="G63" s="135">
        <v>3860471.3</v>
      </c>
      <c r="H63" s="135">
        <v>3796113.5219999999</v>
      </c>
      <c r="I63" s="135">
        <v>4236114.2640000004</v>
      </c>
      <c r="J63" s="135">
        <v>3828726.17</v>
      </c>
      <c r="K63" s="135">
        <v>4114677.523</v>
      </c>
      <c r="L63" s="135">
        <v>4824388.2589999996</v>
      </c>
      <c r="M63" s="135">
        <v>3969697.4580000001</v>
      </c>
      <c r="N63" s="135">
        <v>4595042.3940000003</v>
      </c>
      <c r="O63" s="136">
        <f>SUM(C63:N63)</f>
        <v>47252836.302000001</v>
      </c>
    </row>
    <row r="64" spans="1:15" s="43" customFormat="1" ht="15" customHeight="1" thickBot="1" x14ac:dyDescent="0.25">
      <c r="A64" s="41">
        <v>2004</v>
      </c>
      <c r="B64" s="42" t="s">
        <v>40</v>
      </c>
      <c r="C64" s="135">
        <v>4619660.84</v>
      </c>
      <c r="D64" s="135">
        <v>3664503.0430000001</v>
      </c>
      <c r="E64" s="135">
        <v>5218042.1770000001</v>
      </c>
      <c r="F64" s="135">
        <v>5072462.9939999999</v>
      </c>
      <c r="G64" s="135">
        <v>5170061.6050000004</v>
      </c>
      <c r="H64" s="135">
        <v>5284383.2860000003</v>
      </c>
      <c r="I64" s="135">
        <v>5632138.7980000004</v>
      </c>
      <c r="J64" s="135">
        <v>4707491.284</v>
      </c>
      <c r="K64" s="135">
        <v>5656283.5209999997</v>
      </c>
      <c r="L64" s="135">
        <v>5867342.1210000003</v>
      </c>
      <c r="M64" s="135">
        <v>5733908.9759999998</v>
      </c>
      <c r="N64" s="135">
        <v>6540874.1749999998</v>
      </c>
      <c r="O64" s="136">
        <f t="shared" ref="O64:O65" si="6">SUM(C64:N64)</f>
        <v>63167152.819999993</v>
      </c>
    </row>
    <row r="65" spans="1:15" s="43" customFormat="1" ht="15" customHeight="1" thickBot="1" x14ac:dyDescent="0.25">
      <c r="A65" s="41">
        <v>2005</v>
      </c>
      <c r="B65" s="42" t="s">
        <v>40</v>
      </c>
      <c r="C65" s="135">
        <v>4997279.7240000004</v>
      </c>
      <c r="D65" s="135">
        <v>5651741.2520000003</v>
      </c>
      <c r="E65" s="135">
        <v>6591859.2180000003</v>
      </c>
      <c r="F65" s="135">
        <v>6128131.8779999996</v>
      </c>
      <c r="G65" s="135">
        <v>5977226.2170000002</v>
      </c>
      <c r="H65" s="135">
        <v>6038534.3669999996</v>
      </c>
      <c r="I65" s="135">
        <v>5763466.3530000001</v>
      </c>
      <c r="J65" s="135">
        <v>5552867.2120000003</v>
      </c>
      <c r="K65" s="135">
        <v>6814268.9409999996</v>
      </c>
      <c r="L65" s="135">
        <v>6772178.5690000001</v>
      </c>
      <c r="M65" s="135">
        <v>5942575.7819999997</v>
      </c>
      <c r="N65" s="135">
        <v>7246278.6299999999</v>
      </c>
      <c r="O65" s="136">
        <f t="shared" si="6"/>
        <v>73476408.142999992</v>
      </c>
    </row>
    <row r="66" spans="1:15" s="43" customFormat="1" ht="15" customHeight="1" thickBot="1" x14ac:dyDescent="0.25">
      <c r="A66" s="41">
        <v>2006</v>
      </c>
      <c r="B66" s="42" t="s">
        <v>40</v>
      </c>
      <c r="C66" s="135">
        <v>5133048.8810000001</v>
      </c>
      <c r="D66" s="135">
        <v>6058251.2790000001</v>
      </c>
      <c r="E66" s="135">
        <v>7411101.659</v>
      </c>
      <c r="F66" s="135">
        <v>6456090.2609999999</v>
      </c>
      <c r="G66" s="135">
        <v>7041543.2470000004</v>
      </c>
      <c r="H66" s="135">
        <v>7815434.6220000004</v>
      </c>
      <c r="I66" s="135">
        <v>7067411.4790000003</v>
      </c>
      <c r="J66" s="135">
        <v>6811202.4100000001</v>
      </c>
      <c r="K66" s="135">
        <v>7606551.0949999997</v>
      </c>
      <c r="L66" s="135">
        <v>6888812.5489999996</v>
      </c>
      <c r="M66" s="135">
        <v>8641474.5559999999</v>
      </c>
      <c r="N66" s="135">
        <v>8603753.4800000004</v>
      </c>
      <c r="O66" s="136">
        <f t="shared" ref="O66:O74" si="7">SUM(C66:N66)</f>
        <v>85534675.517999992</v>
      </c>
    </row>
    <row r="67" spans="1:15" s="43" customFormat="1" ht="15" customHeight="1" thickBot="1" x14ac:dyDescent="0.25">
      <c r="A67" s="41">
        <v>2007</v>
      </c>
      <c r="B67" s="42" t="s">
        <v>40</v>
      </c>
      <c r="C67" s="135">
        <v>6564559.7929999996</v>
      </c>
      <c r="D67" s="135">
        <v>7656951.608</v>
      </c>
      <c r="E67" s="135">
        <v>8957851.6209999993</v>
      </c>
      <c r="F67" s="135">
        <v>8313312.0049999999</v>
      </c>
      <c r="G67" s="135">
        <v>9147620.0419999994</v>
      </c>
      <c r="H67" s="135">
        <v>8980247.4370000008</v>
      </c>
      <c r="I67" s="135">
        <v>8937741.591</v>
      </c>
      <c r="J67" s="135">
        <v>8736689.0920000002</v>
      </c>
      <c r="K67" s="135">
        <v>9038743.8959999997</v>
      </c>
      <c r="L67" s="135">
        <v>9895216.6219999995</v>
      </c>
      <c r="M67" s="135">
        <v>11318798.220000001</v>
      </c>
      <c r="N67" s="135">
        <v>9724017.977</v>
      </c>
      <c r="O67" s="136">
        <f t="shared" si="7"/>
        <v>107271749.90399998</v>
      </c>
    </row>
    <row r="68" spans="1:15" s="43" customFormat="1" ht="15" customHeight="1" thickBot="1" x14ac:dyDescent="0.25">
      <c r="A68" s="41">
        <v>2008</v>
      </c>
      <c r="B68" s="42" t="s">
        <v>40</v>
      </c>
      <c r="C68" s="135">
        <v>10632207.040999999</v>
      </c>
      <c r="D68" s="135">
        <v>11077899.119999999</v>
      </c>
      <c r="E68" s="135">
        <v>11428587.233999999</v>
      </c>
      <c r="F68" s="135">
        <v>11363963.503</v>
      </c>
      <c r="G68" s="135">
        <v>12477968.699999999</v>
      </c>
      <c r="H68" s="135">
        <v>11770634.384</v>
      </c>
      <c r="I68" s="135">
        <v>12595426.863</v>
      </c>
      <c r="J68" s="135">
        <v>11046830.085999999</v>
      </c>
      <c r="K68" s="135">
        <v>12793148.034</v>
      </c>
      <c r="L68" s="135">
        <v>9722708.7899999991</v>
      </c>
      <c r="M68" s="135">
        <v>9395872.8969999999</v>
      </c>
      <c r="N68" s="135">
        <v>7721948.9740000004</v>
      </c>
      <c r="O68" s="136">
        <f t="shared" si="7"/>
        <v>132027195.626</v>
      </c>
    </row>
    <row r="69" spans="1:15" s="43" customFormat="1" ht="15" customHeight="1" thickBot="1" x14ac:dyDescent="0.25">
      <c r="A69" s="41">
        <v>2009</v>
      </c>
      <c r="B69" s="42" t="s">
        <v>40</v>
      </c>
      <c r="C69" s="135">
        <v>7884493.5240000002</v>
      </c>
      <c r="D69" s="135">
        <v>8435115.8340000007</v>
      </c>
      <c r="E69" s="135">
        <v>8155485.0810000002</v>
      </c>
      <c r="F69" s="135">
        <v>7561696.2829999998</v>
      </c>
      <c r="G69" s="135">
        <v>7346407.5279999999</v>
      </c>
      <c r="H69" s="135">
        <v>8329692.7829999998</v>
      </c>
      <c r="I69" s="135">
        <v>9055733.6710000001</v>
      </c>
      <c r="J69" s="135">
        <v>7839908.8420000002</v>
      </c>
      <c r="K69" s="135">
        <v>8480708.3870000001</v>
      </c>
      <c r="L69" s="135">
        <v>10095768.029999999</v>
      </c>
      <c r="M69" s="135">
        <v>8903010.773</v>
      </c>
      <c r="N69" s="135">
        <v>10054591.867000001</v>
      </c>
      <c r="O69" s="136">
        <f t="shared" si="7"/>
        <v>102142612.603</v>
      </c>
    </row>
    <row r="70" spans="1:15" s="43" customFormat="1" ht="15" customHeight="1" thickBot="1" x14ac:dyDescent="0.25">
      <c r="A70" s="41">
        <v>2010</v>
      </c>
      <c r="B70" s="42" t="s">
        <v>40</v>
      </c>
      <c r="C70" s="135">
        <v>7828748.0580000002</v>
      </c>
      <c r="D70" s="135">
        <v>8263237.8140000002</v>
      </c>
      <c r="E70" s="135">
        <v>9886488.1710000001</v>
      </c>
      <c r="F70" s="135">
        <v>9396006.6539999992</v>
      </c>
      <c r="G70" s="135">
        <v>9799958.1170000006</v>
      </c>
      <c r="H70" s="135">
        <v>9542907.6439999994</v>
      </c>
      <c r="I70" s="135">
        <v>9564682.5449999999</v>
      </c>
      <c r="J70" s="135">
        <v>8523451.9729999993</v>
      </c>
      <c r="K70" s="135">
        <v>8909230.5209999997</v>
      </c>
      <c r="L70" s="135">
        <v>10963586.27</v>
      </c>
      <c r="M70" s="135">
        <v>9382369.7180000003</v>
      </c>
      <c r="N70" s="135">
        <v>11822551.698999999</v>
      </c>
      <c r="O70" s="136">
        <f t="shared" si="7"/>
        <v>113883219.18399999</v>
      </c>
    </row>
    <row r="71" spans="1:15" s="43" customFormat="1" ht="15" customHeight="1" thickBot="1" x14ac:dyDescent="0.25">
      <c r="A71" s="41">
        <v>2011</v>
      </c>
      <c r="B71" s="42" t="s">
        <v>40</v>
      </c>
      <c r="C71" s="135">
        <v>9551084.6390000004</v>
      </c>
      <c r="D71" s="135">
        <v>10059126.307</v>
      </c>
      <c r="E71" s="135">
        <v>11811085.16</v>
      </c>
      <c r="F71" s="135">
        <v>11873269.447000001</v>
      </c>
      <c r="G71" s="135">
        <v>10943364.372</v>
      </c>
      <c r="H71" s="135">
        <v>11349953.558</v>
      </c>
      <c r="I71" s="135">
        <v>11860004.271</v>
      </c>
      <c r="J71" s="135">
        <v>11245124.657</v>
      </c>
      <c r="K71" s="135">
        <v>10750626.098999999</v>
      </c>
      <c r="L71" s="135">
        <v>11907219.297</v>
      </c>
      <c r="M71" s="135">
        <v>11078524.743000001</v>
      </c>
      <c r="N71" s="135">
        <v>12477486.279999999</v>
      </c>
      <c r="O71" s="136">
        <f t="shared" si="7"/>
        <v>134906868.83000001</v>
      </c>
    </row>
    <row r="72" spans="1:15" ht="13.5" thickBot="1" x14ac:dyDescent="0.25">
      <c r="A72" s="41">
        <v>2012</v>
      </c>
      <c r="B72" s="42" t="s">
        <v>40</v>
      </c>
      <c r="C72" s="135">
        <v>10348187.165999999</v>
      </c>
      <c r="D72" s="135">
        <v>11748000.124</v>
      </c>
      <c r="E72" s="135">
        <v>13208572.977</v>
      </c>
      <c r="F72" s="135">
        <v>12630226.718</v>
      </c>
      <c r="G72" s="135">
        <v>13131530.960999999</v>
      </c>
      <c r="H72" s="135">
        <v>13231198.687999999</v>
      </c>
      <c r="I72" s="135">
        <v>12830675.307</v>
      </c>
      <c r="J72" s="135">
        <v>12831394.572000001</v>
      </c>
      <c r="K72" s="135">
        <v>12952651.721999999</v>
      </c>
      <c r="L72" s="135">
        <v>13190769.654999999</v>
      </c>
      <c r="M72" s="135">
        <v>13753052.493000001</v>
      </c>
      <c r="N72" s="135">
        <v>12605476.173</v>
      </c>
      <c r="O72" s="136">
        <f t="shared" si="7"/>
        <v>152461736.55599999</v>
      </c>
    </row>
    <row r="73" spans="1:15" ht="13.5" thickBot="1" x14ac:dyDescent="0.25">
      <c r="A73" s="41">
        <v>2013</v>
      </c>
      <c r="B73" s="42" t="s">
        <v>40</v>
      </c>
      <c r="C73" s="135">
        <v>11481521.079</v>
      </c>
      <c r="D73" s="135">
        <v>12385690.909</v>
      </c>
      <c r="E73" s="135">
        <v>13122058.141000001</v>
      </c>
      <c r="F73" s="135">
        <v>12468202.903000001</v>
      </c>
      <c r="G73" s="135">
        <v>13277209.017000001</v>
      </c>
      <c r="H73" s="135">
        <v>12399973.961999999</v>
      </c>
      <c r="I73" s="135">
        <v>13059519.685000001</v>
      </c>
      <c r="J73" s="135">
        <v>11118300.903000001</v>
      </c>
      <c r="K73" s="135">
        <v>13060371.039000001</v>
      </c>
      <c r="L73" s="135">
        <v>12053704.638</v>
      </c>
      <c r="M73" s="135">
        <v>14201227.351</v>
      </c>
      <c r="N73" s="135">
        <v>13174857.460000001</v>
      </c>
      <c r="O73" s="136">
        <f t="shared" si="7"/>
        <v>151802637.08700001</v>
      </c>
    </row>
    <row r="74" spans="1:15" ht="13.5" thickBot="1" x14ac:dyDescent="0.25">
      <c r="A74" s="41">
        <v>2014</v>
      </c>
      <c r="B74" s="42" t="s">
        <v>40</v>
      </c>
      <c r="C74" s="135">
        <v>12399761.948000001</v>
      </c>
      <c r="D74" s="135">
        <v>13053292.493000001</v>
      </c>
      <c r="E74" s="135">
        <v>14680110.779999999</v>
      </c>
      <c r="F74" s="135">
        <v>13371185.664000001</v>
      </c>
      <c r="G74" s="135">
        <v>13681906.159</v>
      </c>
      <c r="H74" s="135">
        <v>12880924.245999999</v>
      </c>
      <c r="I74" s="135">
        <v>13344776.958000001</v>
      </c>
      <c r="J74" s="135">
        <v>11386828.925000001</v>
      </c>
      <c r="K74" s="135">
        <v>13583120.905999999</v>
      </c>
      <c r="L74" s="135">
        <v>12891630.102</v>
      </c>
      <c r="M74" s="135">
        <v>13067348.107000001</v>
      </c>
      <c r="N74" s="135">
        <v>13269271.402000001</v>
      </c>
      <c r="O74" s="136">
        <f t="shared" si="7"/>
        <v>157610157.69</v>
      </c>
    </row>
    <row r="75" spans="1:15" ht="13.5" thickBot="1" x14ac:dyDescent="0.25">
      <c r="A75" s="41">
        <v>2015</v>
      </c>
      <c r="B75" s="42" t="s">
        <v>40</v>
      </c>
      <c r="C75" s="135">
        <v>12302384.298</v>
      </c>
      <c r="D75" s="135">
        <v>12232354.814999999</v>
      </c>
      <c r="E75" s="135">
        <v>12521724.115</v>
      </c>
      <c r="F75" s="135">
        <v>13350141.541999999</v>
      </c>
      <c r="G75" s="135">
        <v>11080917.131999999</v>
      </c>
      <c r="H75" s="135">
        <v>11951874.93</v>
      </c>
      <c r="I75" s="135">
        <v>11131497.164000001</v>
      </c>
      <c r="J75" s="135">
        <v>11023280.463</v>
      </c>
      <c r="K75" s="135">
        <v>11584663.468</v>
      </c>
      <c r="L75" s="135">
        <v>13245541.014</v>
      </c>
      <c r="M75" s="135">
        <v>11691902.787</v>
      </c>
      <c r="N75" s="135">
        <v>11766349.978</v>
      </c>
      <c r="O75" s="136">
        <f>SUM(C75:N75)</f>
        <v>143882631.70599997</v>
      </c>
    </row>
    <row r="76" spans="1:15" ht="13.5" thickBot="1" x14ac:dyDescent="0.25">
      <c r="A76" s="41">
        <v>2016</v>
      </c>
      <c r="B76" s="42" t="s">
        <v>40</v>
      </c>
      <c r="C76" s="135">
        <v>9559937.5749999993</v>
      </c>
      <c r="D76" s="135">
        <v>12406081.297</v>
      </c>
      <c r="E76" s="135">
        <f>E58+E24+E2</f>
        <v>11467113.549729997</v>
      </c>
      <c r="F76" s="135"/>
      <c r="G76" s="135"/>
      <c r="H76" s="135"/>
      <c r="I76" s="135"/>
      <c r="J76" s="135"/>
      <c r="K76" s="135"/>
      <c r="L76" s="135"/>
      <c r="M76" s="135"/>
      <c r="N76" s="135"/>
      <c r="O76" s="136">
        <f>SUM(C76:N76)</f>
        <v>33433132.421729997</v>
      </c>
    </row>
    <row r="77" spans="1:15" x14ac:dyDescent="0.2">
      <c r="B77" s="44" t="s">
        <v>62</v>
      </c>
    </row>
    <row r="79" spans="1:15" x14ac:dyDescent="0.2">
      <c r="C79" s="47"/>
    </row>
    <row r="82" spans="3:5" x14ac:dyDescent="0.2">
      <c r="C82" s="47">
        <f>SUM(F74:N74)</f>
        <v>117476992.469</v>
      </c>
      <c r="D82" s="47">
        <f>SUM(C75:E75)</f>
        <v>37056463.228</v>
      </c>
      <c r="E82" s="151">
        <v>154533455.697</v>
      </c>
    </row>
    <row r="83" spans="3:5" x14ac:dyDescent="0.2">
      <c r="E83" s="151">
        <v>0</v>
      </c>
    </row>
    <row r="84" spans="3:5" x14ac:dyDescent="0.2">
      <c r="C84" s="47">
        <f>SUM(F75:N75)</f>
        <v>106826168.478</v>
      </c>
      <c r="D84" s="47">
        <f>SUM(C76:E76)</f>
        <v>33433132.421729997</v>
      </c>
      <c r="E84" s="151">
        <v>140259300.89973</v>
      </c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topLeftCell="A61" workbookViewId="0">
      <selection activeCell="C81" sqref="C81"/>
    </sheetView>
  </sheetViews>
  <sheetFormatPr defaultColWidth="9.140625" defaultRowHeight="12.75" x14ac:dyDescent="0.2"/>
  <cols>
    <col min="1" max="1" width="29.140625" customWidth="1"/>
    <col min="2" max="2" width="20" style="65" customWidth="1"/>
    <col min="3" max="3" width="17.5703125" style="65" customWidth="1"/>
    <col min="4" max="4" width="9.28515625" bestFit="1" customWidth="1"/>
  </cols>
  <sheetData>
    <row r="2" spans="1:4" ht="24.6" customHeight="1" x14ac:dyDescent="0.3">
      <c r="A2" s="158" t="s">
        <v>63</v>
      </c>
      <c r="B2" s="158"/>
      <c r="C2" s="158"/>
      <c r="D2" s="158"/>
    </row>
    <row r="3" spans="1:4" ht="15.75" x14ac:dyDescent="0.25">
      <c r="A3" s="157" t="s">
        <v>64</v>
      </c>
      <c r="B3" s="157"/>
      <c r="C3" s="157"/>
      <c r="D3" s="157"/>
    </row>
    <row r="5" spans="1:4" x14ac:dyDescent="0.2">
      <c r="A5" s="59" t="s">
        <v>65</v>
      </c>
      <c r="B5" s="60" t="s">
        <v>221</v>
      </c>
      <c r="C5" s="60" t="s">
        <v>222</v>
      </c>
      <c r="D5" s="61" t="s">
        <v>66</v>
      </c>
    </row>
    <row r="6" spans="1:4" x14ac:dyDescent="0.2">
      <c r="A6" s="62" t="s">
        <v>158</v>
      </c>
      <c r="B6" s="137">
        <v>9971.0483199999999</v>
      </c>
      <c r="C6" s="137">
        <v>29538.046170000001</v>
      </c>
      <c r="D6" s="149">
        <v>196.23812082780077</v>
      </c>
    </row>
    <row r="7" spans="1:4" x14ac:dyDescent="0.2">
      <c r="A7" s="62" t="s">
        <v>159</v>
      </c>
      <c r="B7" s="137">
        <v>6483.4766300000001</v>
      </c>
      <c r="C7" s="137">
        <v>15918.83318</v>
      </c>
      <c r="D7" s="149">
        <v>145.52927524009598</v>
      </c>
    </row>
    <row r="8" spans="1:4" x14ac:dyDescent="0.2">
      <c r="A8" s="62" t="s">
        <v>160</v>
      </c>
      <c r="B8" s="137">
        <v>19971.143810000001</v>
      </c>
      <c r="C8" s="137">
        <v>41335.259489999997</v>
      </c>
      <c r="D8" s="149">
        <v>106.97492283492799</v>
      </c>
    </row>
    <row r="9" spans="1:4" x14ac:dyDescent="0.2">
      <c r="A9" s="62" t="s">
        <v>161</v>
      </c>
      <c r="B9" s="137">
        <v>17210.393650000002</v>
      </c>
      <c r="C9" s="137">
        <v>27762.428309999999</v>
      </c>
      <c r="D9" s="149">
        <v>61.311988991024613</v>
      </c>
    </row>
    <row r="10" spans="1:4" x14ac:dyDescent="0.2">
      <c r="A10" s="62" t="s">
        <v>162</v>
      </c>
      <c r="B10" s="137">
        <v>20595.690050000001</v>
      </c>
      <c r="C10" s="137">
        <v>32888.611819999998</v>
      </c>
      <c r="D10" s="149">
        <v>59.686865262375612</v>
      </c>
    </row>
    <row r="11" spans="1:4" x14ac:dyDescent="0.2">
      <c r="A11" s="62" t="s">
        <v>163</v>
      </c>
      <c r="B11" s="137">
        <v>9199.9611000000004</v>
      </c>
      <c r="C11" s="137">
        <v>14480.177970000001</v>
      </c>
      <c r="D11" s="149">
        <v>57.393904306834514</v>
      </c>
    </row>
    <row r="12" spans="1:4" x14ac:dyDescent="0.2">
      <c r="A12" s="62" t="s">
        <v>164</v>
      </c>
      <c r="B12" s="137">
        <v>237832.12677</v>
      </c>
      <c r="C12" s="137">
        <v>366076.95474999998</v>
      </c>
      <c r="D12" s="149">
        <v>53.922415664230911</v>
      </c>
    </row>
    <row r="13" spans="1:4" x14ac:dyDescent="0.2">
      <c r="A13" s="62" t="s">
        <v>165</v>
      </c>
      <c r="B13" s="137">
        <v>15792.00943</v>
      </c>
      <c r="C13" s="137">
        <v>23828.835630000001</v>
      </c>
      <c r="D13" s="149">
        <v>50.891726196239986</v>
      </c>
    </row>
    <row r="14" spans="1:4" x14ac:dyDescent="0.2">
      <c r="A14" s="62" t="s">
        <v>166</v>
      </c>
      <c r="B14" s="137">
        <v>22599.23414</v>
      </c>
      <c r="C14" s="137">
        <v>33216.139080000001</v>
      </c>
      <c r="D14" s="149">
        <v>46.979047494394422</v>
      </c>
    </row>
    <row r="15" spans="1:4" x14ac:dyDescent="0.2">
      <c r="A15" s="62" t="s">
        <v>167</v>
      </c>
      <c r="B15" s="137">
        <v>199265.48986999999</v>
      </c>
      <c r="C15" s="137">
        <v>287262.10729000001</v>
      </c>
      <c r="D15" s="149">
        <v>44.160490347530136</v>
      </c>
    </row>
    <row r="16" spans="1:4" x14ac:dyDescent="0.2">
      <c r="A16" s="64" t="s">
        <v>67</v>
      </c>
      <c r="D16" s="112"/>
    </row>
    <row r="17" spans="1:4" x14ac:dyDescent="0.2">
      <c r="A17" s="66"/>
    </row>
    <row r="18" spans="1:4" ht="19.5" x14ac:dyDescent="0.3">
      <c r="A18" s="158" t="s">
        <v>68</v>
      </c>
      <c r="B18" s="158"/>
      <c r="C18" s="158"/>
      <c r="D18" s="158"/>
    </row>
    <row r="19" spans="1:4" ht="15.75" x14ac:dyDescent="0.25">
      <c r="A19" s="157" t="s">
        <v>69</v>
      </c>
      <c r="B19" s="157"/>
      <c r="C19" s="157"/>
      <c r="D19" s="157"/>
    </row>
    <row r="20" spans="1:4" x14ac:dyDescent="0.2">
      <c r="A20" s="31"/>
    </row>
    <row r="21" spans="1:4" x14ac:dyDescent="0.2">
      <c r="A21" s="59" t="s">
        <v>65</v>
      </c>
      <c r="B21" s="60" t="s">
        <v>221</v>
      </c>
      <c r="C21" s="60" t="s">
        <v>222</v>
      </c>
      <c r="D21" s="61" t="s">
        <v>66</v>
      </c>
    </row>
    <row r="22" spans="1:4" x14ac:dyDescent="0.2">
      <c r="A22" s="62" t="s">
        <v>168</v>
      </c>
      <c r="B22" s="137">
        <v>1064316.70151</v>
      </c>
      <c r="C22" s="137">
        <v>1195816.0782900001</v>
      </c>
      <c r="D22" s="149">
        <f>(C22-B22)/B22*100</f>
        <v>12.355286409903671</v>
      </c>
    </row>
    <row r="23" spans="1:4" x14ac:dyDescent="0.2">
      <c r="A23" s="62" t="s">
        <v>169</v>
      </c>
      <c r="B23" s="137">
        <v>708894.83814999997</v>
      </c>
      <c r="C23" s="137">
        <v>743214.29432999995</v>
      </c>
      <c r="D23" s="149">
        <f t="shared" ref="D23:D31" si="0">(C23-B23)/B23*100</f>
        <v>4.841261966240765</v>
      </c>
    </row>
    <row r="24" spans="1:4" x14ac:dyDescent="0.2">
      <c r="A24" s="62" t="s">
        <v>170</v>
      </c>
      <c r="B24" s="137">
        <v>711807.43249000004</v>
      </c>
      <c r="C24" s="137">
        <v>620688.70125000004</v>
      </c>
      <c r="D24" s="149">
        <f t="shared" si="0"/>
        <v>-12.801036780587438</v>
      </c>
    </row>
    <row r="25" spans="1:4" x14ac:dyDescent="0.2">
      <c r="A25" s="62" t="s">
        <v>171</v>
      </c>
      <c r="B25" s="137">
        <v>520690.62167000002</v>
      </c>
      <c r="C25" s="137">
        <v>600932.42104000004</v>
      </c>
      <c r="D25" s="149">
        <f t="shared" si="0"/>
        <v>15.410648095147595</v>
      </c>
    </row>
    <row r="26" spans="1:4" x14ac:dyDescent="0.2">
      <c r="A26" s="62" t="s">
        <v>172</v>
      </c>
      <c r="B26" s="137">
        <v>529359.20440000005</v>
      </c>
      <c r="C26" s="137">
        <v>527601.98973000003</v>
      </c>
      <c r="D26" s="149">
        <f t="shared" si="0"/>
        <v>-0.33195128287071601</v>
      </c>
    </row>
    <row r="27" spans="1:4" x14ac:dyDescent="0.2">
      <c r="A27" s="62" t="s">
        <v>173</v>
      </c>
      <c r="B27" s="137">
        <v>457805.46126000001</v>
      </c>
      <c r="C27" s="137">
        <v>514222.04853999999</v>
      </c>
      <c r="D27" s="149">
        <f t="shared" si="0"/>
        <v>12.323266551850827</v>
      </c>
    </row>
    <row r="28" spans="1:4" x14ac:dyDescent="0.2">
      <c r="A28" s="62" t="s">
        <v>174</v>
      </c>
      <c r="B28" s="137">
        <v>370749.84649999999</v>
      </c>
      <c r="C28" s="137">
        <v>424090.57659999997</v>
      </c>
      <c r="D28" s="149">
        <f t="shared" si="0"/>
        <v>14.387256152242262</v>
      </c>
    </row>
    <row r="29" spans="1:4" x14ac:dyDescent="0.2">
      <c r="A29" s="62" t="s">
        <v>164</v>
      </c>
      <c r="B29" s="137">
        <v>237832.12677</v>
      </c>
      <c r="C29" s="137">
        <v>366076.95474999998</v>
      </c>
      <c r="D29" s="149">
        <f t="shared" si="0"/>
        <v>53.922415664230904</v>
      </c>
    </row>
    <row r="30" spans="1:4" x14ac:dyDescent="0.2">
      <c r="A30" s="62" t="s">
        <v>175</v>
      </c>
      <c r="B30" s="137">
        <v>301498.49799</v>
      </c>
      <c r="C30" s="137">
        <v>324051.40295000002</v>
      </c>
      <c r="D30" s="149">
        <f t="shared" si="0"/>
        <v>7.4802710827262695</v>
      </c>
    </row>
    <row r="31" spans="1:4" x14ac:dyDescent="0.2">
      <c r="A31" s="62" t="s">
        <v>167</v>
      </c>
      <c r="B31" s="137">
        <v>199265.48986999999</v>
      </c>
      <c r="C31" s="137">
        <v>287262.10729000001</v>
      </c>
      <c r="D31" s="149">
        <f t="shared" si="0"/>
        <v>44.160490347530157</v>
      </c>
    </row>
    <row r="33" spans="1:4" ht="19.5" x14ac:dyDescent="0.3">
      <c r="A33" s="158" t="s">
        <v>70</v>
      </c>
      <c r="B33" s="158"/>
      <c r="C33" s="158"/>
      <c r="D33" s="158"/>
    </row>
    <row r="34" spans="1:4" ht="15.75" x14ac:dyDescent="0.25">
      <c r="A34" s="157" t="s">
        <v>74</v>
      </c>
      <c r="B34" s="157"/>
      <c r="C34" s="157"/>
      <c r="D34" s="157"/>
    </row>
    <row r="36" spans="1:4" x14ac:dyDescent="0.2">
      <c r="A36" s="59" t="s">
        <v>72</v>
      </c>
      <c r="B36" s="60" t="s">
        <v>221</v>
      </c>
      <c r="C36" s="60" t="s">
        <v>222</v>
      </c>
      <c r="D36" s="61" t="s">
        <v>66</v>
      </c>
    </row>
    <row r="37" spans="1:4" x14ac:dyDescent="0.2">
      <c r="A37" s="62" t="s">
        <v>147</v>
      </c>
      <c r="B37" s="137">
        <v>46982.886599999998</v>
      </c>
      <c r="C37" s="137">
        <v>79421.925910000005</v>
      </c>
      <c r="D37" s="149">
        <v>69.044372658873627</v>
      </c>
    </row>
    <row r="38" spans="1:4" x14ac:dyDescent="0.2">
      <c r="A38" s="62" t="s">
        <v>153</v>
      </c>
      <c r="B38" s="137">
        <v>159644.99953999999</v>
      </c>
      <c r="C38" s="137">
        <v>199039.27135</v>
      </c>
      <c r="D38" s="149">
        <v>24.676170204835969</v>
      </c>
    </row>
    <row r="39" spans="1:4" x14ac:dyDescent="0.2">
      <c r="A39" s="62" t="s">
        <v>154</v>
      </c>
      <c r="B39" s="137">
        <v>136118.54362000001</v>
      </c>
      <c r="C39" s="137">
        <v>164745.61700999999</v>
      </c>
      <c r="D39" s="149">
        <v>21.030987129804846</v>
      </c>
    </row>
    <row r="40" spans="1:4" x14ac:dyDescent="0.2">
      <c r="A40" s="62" t="s">
        <v>146</v>
      </c>
      <c r="B40" s="137">
        <v>1770417.7382400001</v>
      </c>
      <c r="C40" s="137">
        <v>2047333.2960399999</v>
      </c>
      <c r="D40" s="149">
        <v>15.641255270933179</v>
      </c>
    </row>
    <row r="41" spans="1:4" x14ac:dyDescent="0.2">
      <c r="A41" s="62" t="s">
        <v>137</v>
      </c>
      <c r="B41" s="137">
        <v>105669.31832000001</v>
      </c>
      <c r="C41" s="137">
        <v>120840.58628</v>
      </c>
      <c r="D41" s="149">
        <v>14.357306549528991</v>
      </c>
    </row>
    <row r="42" spans="1:4" x14ac:dyDescent="0.2">
      <c r="A42" s="62" t="s">
        <v>145</v>
      </c>
      <c r="B42" s="137">
        <v>1324719.3057599999</v>
      </c>
      <c r="C42" s="137">
        <v>1513821.1445500001</v>
      </c>
      <c r="D42" s="149">
        <v>14.274860943580123</v>
      </c>
    </row>
    <row r="43" spans="1:4" x14ac:dyDescent="0.2">
      <c r="A43" s="64" t="s">
        <v>133</v>
      </c>
      <c r="B43" s="137">
        <v>104061.68511000001</v>
      </c>
      <c r="C43" s="137">
        <v>115545.55623</v>
      </c>
      <c r="D43" s="149">
        <v>11.035638244624616</v>
      </c>
    </row>
    <row r="44" spans="1:4" x14ac:dyDescent="0.2">
      <c r="A44" s="62" t="s">
        <v>134</v>
      </c>
      <c r="B44" s="137">
        <v>98548.827709999998</v>
      </c>
      <c r="C44" s="137">
        <v>108729.46867</v>
      </c>
      <c r="D44" s="149">
        <v>10.330555113206023</v>
      </c>
    </row>
    <row r="45" spans="1:4" x14ac:dyDescent="0.2">
      <c r="A45" s="62" t="s">
        <v>152</v>
      </c>
      <c r="B45" s="137">
        <v>255234.01407999999</v>
      </c>
      <c r="C45" s="137">
        <v>274994.3322</v>
      </c>
      <c r="D45" s="149">
        <v>7.7420394735500917</v>
      </c>
    </row>
    <row r="46" spans="1:4" x14ac:dyDescent="0.2">
      <c r="A46" s="62" t="s">
        <v>148</v>
      </c>
      <c r="B46" s="137">
        <v>838376.19932999997</v>
      </c>
      <c r="C46" s="137">
        <v>900226.16842</v>
      </c>
      <c r="D46" s="149">
        <v>7.3773526895716106</v>
      </c>
    </row>
    <row r="48" spans="1:4" ht="19.5" x14ac:dyDescent="0.3">
      <c r="A48" s="158" t="s">
        <v>73</v>
      </c>
      <c r="B48" s="158"/>
      <c r="C48" s="158"/>
      <c r="D48" s="158"/>
    </row>
    <row r="49" spans="1:4" ht="15.75" x14ac:dyDescent="0.25">
      <c r="A49" s="157" t="s">
        <v>71</v>
      </c>
      <c r="B49" s="157"/>
      <c r="C49" s="157"/>
      <c r="D49" s="157"/>
    </row>
    <row r="51" spans="1:4" x14ac:dyDescent="0.2">
      <c r="A51" s="59" t="s">
        <v>72</v>
      </c>
      <c r="B51" s="60" t="s">
        <v>221</v>
      </c>
      <c r="C51" s="60" t="s">
        <v>222</v>
      </c>
      <c r="D51" s="61" t="s">
        <v>66</v>
      </c>
    </row>
    <row r="52" spans="1:4" x14ac:dyDescent="0.2">
      <c r="A52" s="62" t="s">
        <v>146</v>
      </c>
      <c r="B52" s="137">
        <v>1770417.7382400001</v>
      </c>
      <c r="C52" s="137">
        <v>2047333.2960399999</v>
      </c>
      <c r="D52" s="149">
        <v>15.641255270933179</v>
      </c>
    </row>
    <row r="53" spans="1:4" x14ac:dyDescent="0.2">
      <c r="A53" s="62" t="s">
        <v>145</v>
      </c>
      <c r="B53" s="137">
        <v>1324719.3057599999</v>
      </c>
      <c r="C53" s="137">
        <v>1513821.1445500001</v>
      </c>
      <c r="D53" s="149">
        <v>14.274860943580123</v>
      </c>
    </row>
    <row r="54" spans="1:4" x14ac:dyDescent="0.2">
      <c r="A54" s="62" t="s">
        <v>144</v>
      </c>
      <c r="B54" s="137">
        <v>1342866.4948799999</v>
      </c>
      <c r="C54" s="137">
        <v>1185142.13745</v>
      </c>
      <c r="D54" s="149">
        <v>-11.745349074637119</v>
      </c>
    </row>
    <row r="55" spans="1:4" x14ac:dyDescent="0.2">
      <c r="A55" s="62" t="s">
        <v>148</v>
      </c>
      <c r="B55" s="137">
        <v>838376.19932999997</v>
      </c>
      <c r="C55" s="137">
        <v>900226.16842</v>
      </c>
      <c r="D55" s="149">
        <v>7.3773526895716106</v>
      </c>
    </row>
    <row r="56" spans="1:4" x14ac:dyDescent="0.2">
      <c r="A56" s="62" t="s">
        <v>151</v>
      </c>
      <c r="B56" s="137">
        <v>954845.98077000002</v>
      </c>
      <c r="C56" s="137">
        <v>738806.54200000002</v>
      </c>
      <c r="D56" s="149">
        <v>-22.625579739654246</v>
      </c>
    </row>
    <row r="57" spans="1:4" x14ac:dyDescent="0.2">
      <c r="A57" s="62" t="s">
        <v>141</v>
      </c>
      <c r="B57" s="137">
        <v>677211.91483000002</v>
      </c>
      <c r="C57" s="137">
        <v>704287.31903999997</v>
      </c>
      <c r="D57" s="149">
        <v>3.998069676136268</v>
      </c>
    </row>
    <row r="58" spans="1:4" x14ac:dyDescent="0.2">
      <c r="A58" s="62" t="s">
        <v>131</v>
      </c>
      <c r="B58" s="137">
        <v>554740.76428</v>
      </c>
      <c r="C58" s="137">
        <v>570624.47560999996</v>
      </c>
      <c r="D58" s="149">
        <v>2.8632673769009069</v>
      </c>
    </row>
    <row r="59" spans="1:4" x14ac:dyDescent="0.2">
      <c r="A59" s="62" t="s">
        <v>150</v>
      </c>
      <c r="B59" s="137">
        <v>531386.10343000002</v>
      </c>
      <c r="C59" s="137">
        <v>537532.71618999995</v>
      </c>
      <c r="D59" s="149">
        <v>1.1567131169454263</v>
      </c>
    </row>
    <row r="60" spans="1:4" x14ac:dyDescent="0.2">
      <c r="A60" s="62" t="s">
        <v>149</v>
      </c>
      <c r="B60" s="137">
        <v>450342.50517999998</v>
      </c>
      <c r="C60" s="137">
        <v>470638.05494</v>
      </c>
      <c r="D60" s="149">
        <v>4.5066920236383092</v>
      </c>
    </row>
    <row r="61" spans="1:4" x14ac:dyDescent="0.2">
      <c r="A61" s="62" t="s">
        <v>140</v>
      </c>
      <c r="B61" s="137">
        <v>347126.56779</v>
      </c>
      <c r="C61" s="137">
        <v>370037.36755999998</v>
      </c>
      <c r="D61" s="149">
        <v>6.6001285686263778</v>
      </c>
    </row>
    <row r="63" spans="1:4" ht="19.5" x14ac:dyDescent="0.3">
      <c r="A63" s="158" t="s">
        <v>75</v>
      </c>
      <c r="B63" s="158"/>
      <c r="C63" s="158"/>
      <c r="D63" s="158"/>
    </row>
    <row r="64" spans="1:4" ht="15.75" x14ac:dyDescent="0.25">
      <c r="A64" s="157" t="s">
        <v>76</v>
      </c>
      <c r="B64" s="157"/>
      <c r="C64" s="157"/>
      <c r="D64" s="157"/>
    </row>
    <row r="66" spans="1:4" x14ac:dyDescent="0.2">
      <c r="A66" s="59" t="s">
        <v>77</v>
      </c>
      <c r="B66" s="60" t="s">
        <v>221</v>
      </c>
      <c r="C66" s="60" t="s">
        <v>222</v>
      </c>
      <c r="D66" s="61" t="s">
        <v>66</v>
      </c>
    </row>
    <row r="67" spans="1:4" x14ac:dyDescent="0.2">
      <c r="A67" s="62" t="s">
        <v>176</v>
      </c>
      <c r="B67" s="63">
        <v>4907916.3044400001</v>
      </c>
      <c r="C67" s="63">
        <v>5073123.3849900002</v>
      </c>
      <c r="D67" s="138">
        <f>(C67-B67)/B67</f>
        <v>3.3661348381296495E-2</v>
      </c>
    </row>
    <row r="68" spans="1:4" x14ac:dyDescent="0.2">
      <c r="A68" s="62" t="s">
        <v>177</v>
      </c>
      <c r="B68" s="63">
        <v>1044100.77219</v>
      </c>
      <c r="C68" s="63">
        <v>1094000.1057800001</v>
      </c>
      <c r="D68" s="138">
        <f t="shared" ref="D68:D76" si="1">(C68-B68)/B68</f>
        <v>4.7791683445781066E-2</v>
      </c>
    </row>
    <row r="69" spans="1:4" x14ac:dyDescent="0.2">
      <c r="A69" s="62" t="s">
        <v>178</v>
      </c>
      <c r="B69" s="63">
        <v>945073.29434999998</v>
      </c>
      <c r="C69" s="63">
        <v>910043.89025000005</v>
      </c>
      <c r="D69" s="138">
        <f t="shared" si="1"/>
        <v>-3.7065277697950781E-2</v>
      </c>
    </row>
    <row r="70" spans="1:4" x14ac:dyDescent="0.2">
      <c r="A70" s="62" t="s">
        <v>179</v>
      </c>
      <c r="B70" s="63">
        <v>661690.30299999996</v>
      </c>
      <c r="C70" s="63">
        <v>697446.65954999998</v>
      </c>
      <c r="D70" s="138">
        <f t="shared" si="1"/>
        <v>5.4037903212252499E-2</v>
      </c>
    </row>
    <row r="71" spans="1:4" x14ac:dyDescent="0.2">
      <c r="A71" s="62" t="s">
        <v>180</v>
      </c>
      <c r="B71" s="63">
        <v>508215.76815999998</v>
      </c>
      <c r="C71" s="63">
        <v>579862.94476999994</v>
      </c>
      <c r="D71" s="138">
        <f t="shared" si="1"/>
        <v>0.14097787022508029</v>
      </c>
    </row>
    <row r="72" spans="1:4" x14ac:dyDescent="0.2">
      <c r="A72" s="62" t="s">
        <v>181</v>
      </c>
      <c r="B72" s="63">
        <v>580775.99129999999</v>
      </c>
      <c r="C72" s="63">
        <v>578480.51023000001</v>
      </c>
      <c r="D72" s="138">
        <f t="shared" si="1"/>
        <v>-3.9524379526464423E-3</v>
      </c>
    </row>
    <row r="73" spans="1:4" x14ac:dyDescent="0.2">
      <c r="A73" s="62" t="s">
        <v>182</v>
      </c>
      <c r="B73" s="63">
        <v>282389.77841999999</v>
      </c>
      <c r="C73" s="63">
        <v>336472.75319000002</v>
      </c>
      <c r="D73" s="138">
        <f t="shared" si="1"/>
        <v>0.19151888242060272</v>
      </c>
    </row>
    <row r="74" spans="1:4" x14ac:dyDescent="0.2">
      <c r="A74" s="62" t="s">
        <v>183</v>
      </c>
      <c r="B74" s="63">
        <v>215764.72029999999</v>
      </c>
      <c r="C74" s="63">
        <v>227286.02148</v>
      </c>
      <c r="D74" s="138">
        <f t="shared" si="1"/>
        <v>5.3397520984805831E-2</v>
      </c>
    </row>
    <row r="75" spans="1:4" x14ac:dyDescent="0.2">
      <c r="A75" s="62" t="s">
        <v>184</v>
      </c>
      <c r="B75" s="63">
        <v>174230.00979000001</v>
      </c>
      <c r="C75" s="63">
        <v>156600.07065000001</v>
      </c>
      <c r="D75" s="138">
        <f t="shared" si="1"/>
        <v>-0.10118772972147234</v>
      </c>
    </row>
    <row r="76" spans="1:4" x14ac:dyDescent="0.2">
      <c r="A76" s="62" t="s">
        <v>185</v>
      </c>
      <c r="B76" s="63">
        <v>153537.49074000001</v>
      </c>
      <c r="C76" s="63">
        <v>156467.18804000001</v>
      </c>
      <c r="D76" s="138">
        <f t="shared" si="1"/>
        <v>1.9081315487701579E-2</v>
      </c>
    </row>
    <row r="78" spans="1:4" ht="19.5" x14ac:dyDescent="0.3">
      <c r="A78" s="158" t="s">
        <v>78</v>
      </c>
      <c r="B78" s="158"/>
      <c r="C78" s="158"/>
      <c r="D78" s="158"/>
    </row>
    <row r="79" spans="1:4" ht="15.75" x14ac:dyDescent="0.25">
      <c r="A79" s="157" t="s">
        <v>79</v>
      </c>
      <c r="B79" s="157"/>
      <c r="C79" s="157"/>
      <c r="D79" s="157"/>
    </row>
    <row r="81" spans="1:4" x14ac:dyDescent="0.2">
      <c r="A81" s="59" t="s">
        <v>77</v>
      </c>
      <c r="B81" s="60" t="s">
        <v>221</v>
      </c>
      <c r="C81" s="60" t="s">
        <v>222</v>
      </c>
      <c r="D81" s="61" t="s">
        <v>66</v>
      </c>
    </row>
    <row r="82" spans="1:4" x14ac:dyDescent="0.2">
      <c r="A82" s="62" t="s">
        <v>186</v>
      </c>
      <c r="B82" s="63">
        <v>98.16977</v>
      </c>
      <c r="C82" s="63">
        <v>6159.0119100000002</v>
      </c>
      <c r="D82" s="149">
        <v>6173.8375673081437</v>
      </c>
    </row>
    <row r="83" spans="1:4" x14ac:dyDescent="0.2">
      <c r="A83" s="62" t="s">
        <v>187</v>
      </c>
      <c r="B83" s="63">
        <v>262.85363000000001</v>
      </c>
      <c r="C83" s="63">
        <v>736.99219000000005</v>
      </c>
      <c r="D83" s="149">
        <v>180.38121063802694</v>
      </c>
    </row>
    <row r="84" spans="1:4" x14ac:dyDescent="0.2">
      <c r="A84" s="62" t="s">
        <v>188</v>
      </c>
      <c r="B84" s="63">
        <v>462.09958</v>
      </c>
      <c r="C84" s="63">
        <v>1103.8158900000001</v>
      </c>
      <c r="D84" s="149">
        <v>138.86970206724706</v>
      </c>
    </row>
    <row r="85" spans="1:4" x14ac:dyDescent="0.2">
      <c r="A85" s="62" t="s">
        <v>189</v>
      </c>
      <c r="B85" s="63">
        <v>5024.6859100000001</v>
      </c>
      <c r="C85" s="63">
        <v>10923.39624</v>
      </c>
      <c r="D85" s="149">
        <v>117.39460805421764</v>
      </c>
    </row>
    <row r="86" spans="1:4" x14ac:dyDescent="0.2">
      <c r="A86" s="62" t="s">
        <v>190</v>
      </c>
      <c r="B86" s="63">
        <v>1111.45676</v>
      </c>
      <c r="C86" s="63">
        <v>2173.0976000000001</v>
      </c>
      <c r="D86" s="149">
        <v>95.517961490467684</v>
      </c>
    </row>
    <row r="87" spans="1:4" x14ac:dyDescent="0.2">
      <c r="A87" s="62" t="s">
        <v>191</v>
      </c>
      <c r="B87" s="63">
        <v>22052.477009999999</v>
      </c>
      <c r="C87" s="63">
        <v>40444.42959</v>
      </c>
      <c r="D87" s="149">
        <v>83.400846860241202</v>
      </c>
    </row>
    <row r="88" spans="1:4" x14ac:dyDescent="0.2">
      <c r="A88" s="62" t="s">
        <v>192</v>
      </c>
      <c r="B88" s="63">
        <v>100.88182</v>
      </c>
      <c r="C88" s="63">
        <v>181.20016000000001</v>
      </c>
      <c r="D88" s="149">
        <v>79.616267827047523</v>
      </c>
    </row>
    <row r="89" spans="1:4" x14ac:dyDescent="0.2">
      <c r="A89" s="62" t="s">
        <v>193</v>
      </c>
      <c r="B89" s="63">
        <v>12389.331829999999</v>
      </c>
      <c r="C89" s="63">
        <v>21468.57014</v>
      </c>
      <c r="D89" s="149">
        <v>73.28271156653652</v>
      </c>
    </row>
    <row r="90" spans="1:4" x14ac:dyDescent="0.2">
      <c r="A90" s="62" t="s">
        <v>194</v>
      </c>
      <c r="B90" s="63">
        <v>23425.40525</v>
      </c>
      <c r="C90" s="63">
        <v>33324.939149999998</v>
      </c>
      <c r="D90" s="149">
        <v>42.25981917644733</v>
      </c>
    </row>
    <row r="91" spans="1:4" x14ac:dyDescent="0.2">
      <c r="A91" s="62" t="s">
        <v>195</v>
      </c>
      <c r="B91" s="63">
        <v>10451.060229999999</v>
      </c>
      <c r="C91" s="63">
        <v>14174.930340000001</v>
      </c>
      <c r="D91" s="149">
        <v>35.63150558936163</v>
      </c>
    </row>
    <row r="92" spans="1:4" x14ac:dyDescent="0.2">
      <c r="A92" s="67" t="s">
        <v>123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topLeftCell="A7" zoomScale="80" zoomScaleNormal="80" workbookViewId="0">
      <selection activeCell="B54" sqref="B54"/>
    </sheetView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3.85546875" style="19" bestFit="1" customWidth="1"/>
    <col min="6" max="7" width="14.85546875" style="19" bestFit="1" customWidth="1"/>
    <col min="8" max="8" width="9.5703125" style="19" bestFit="1" customWidth="1"/>
    <col min="9" max="9" width="13.85546875" style="19" bestFit="1" customWidth="1"/>
    <col min="10" max="11" width="14.140625" style="19" bestFit="1" customWidth="1"/>
    <col min="12" max="12" width="9.5703125" style="19" bestFit="1" customWidth="1"/>
    <col min="13" max="13" width="10.5703125" style="19" bestFit="1" customWidth="1"/>
    <col min="14" max="16384" width="9.140625" style="19"/>
  </cols>
  <sheetData>
    <row r="1" spans="1:13" ht="26.25" x14ac:dyDescent="0.4">
      <c r="B1" s="156" t="s">
        <v>226</v>
      </c>
      <c r="C1" s="156"/>
      <c r="D1" s="156"/>
      <c r="E1" s="156"/>
      <c r="F1" s="156"/>
      <c r="G1" s="156"/>
      <c r="H1" s="156"/>
      <c r="I1" s="156"/>
      <c r="J1" s="156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59" t="s">
        <v>115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1"/>
    </row>
    <row r="6" spans="1:13" ht="18" x14ac:dyDescent="0.2">
      <c r="A6" s="70"/>
      <c r="B6" s="152" t="str">
        <f>SEKTOR_USD!B6</f>
        <v>1 - 31 MART</v>
      </c>
      <c r="C6" s="152"/>
      <c r="D6" s="152"/>
      <c r="E6" s="152"/>
      <c r="F6" s="152" t="str">
        <f>SEKTOR_USD!F6</f>
        <v>1 OCAK  -  31 MART</v>
      </c>
      <c r="G6" s="152"/>
      <c r="H6" s="152"/>
      <c r="I6" s="152"/>
      <c r="J6" s="152" t="s">
        <v>106</v>
      </c>
      <c r="K6" s="152"/>
      <c r="L6" s="152"/>
      <c r="M6" s="152"/>
    </row>
    <row r="7" spans="1:13" ht="30" x14ac:dyDescent="0.25">
      <c r="A7" s="71" t="s">
        <v>1</v>
      </c>
      <c r="B7" s="5">
        <f>SEKTOR_USD!B7</f>
        <v>2015</v>
      </c>
      <c r="C7" s="6">
        <f>SEKTOR_USD!C7</f>
        <v>2016</v>
      </c>
      <c r="D7" s="7" t="s">
        <v>119</v>
      </c>
      <c r="E7" s="7" t="s">
        <v>120</v>
      </c>
      <c r="F7" s="5">
        <f>SEKTOR_USD!F7</f>
        <v>2015</v>
      </c>
      <c r="G7" s="6">
        <f>SEKTOR_USD!G7</f>
        <v>2016</v>
      </c>
      <c r="H7" s="7" t="s">
        <v>119</v>
      </c>
      <c r="I7" s="7" t="s">
        <v>120</v>
      </c>
      <c r="J7" s="5" t="str">
        <f>SEKTOR_USD!J7</f>
        <v>2014 - 2015</v>
      </c>
      <c r="K7" s="6" t="str">
        <f>SEKTOR_USD!K7</f>
        <v>2015 - 2016</v>
      </c>
      <c r="L7" s="7" t="s">
        <v>119</v>
      </c>
      <c r="M7" s="7" t="s">
        <v>111</v>
      </c>
    </row>
    <row r="8" spans="1:13" ht="16.5" x14ac:dyDescent="0.25">
      <c r="A8" s="72" t="s">
        <v>2</v>
      </c>
      <c r="B8" s="73">
        <f>SEKTOR_USD!B8*$B$53</f>
        <v>4576086.9439069107</v>
      </c>
      <c r="C8" s="73">
        <f>SEKTOR_USD!C8*$C$53</f>
        <v>5071774.621609835</v>
      </c>
      <c r="D8" s="74">
        <f t="shared" ref="D8:D43" si="0">(C8-B8)/B8*100</f>
        <v>10.832129803891414</v>
      </c>
      <c r="E8" s="74">
        <f>C8/C$44*100</f>
        <v>15.295938140607158</v>
      </c>
      <c r="F8" s="73">
        <f>SEKTOR_USD!F8*$B$54</f>
        <v>12891560.138486372</v>
      </c>
      <c r="G8" s="73">
        <f>SEKTOR_USD!G8*$C$54</f>
        <v>14500279.890947111</v>
      </c>
      <c r="H8" s="74">
        <f t="shared" ref="H8:H43" si="1">(G8-F8)/F8*100</f>
        <v>12.478860085041827</v>
      </c>
      <c r="I8" s="74">
        <f>G8/G$44*100</f>
        <v>15.688800490855426</v>
      </c>
      <c r="J8" s="73">
        <f>SEKTOR_USD!J8*$B$55</f>
        <v>49717866.704236843</v>
      </c>
      <c r="K8" s="73">
        <f>SEKTOR_USD!K8*$C$55</f>
        <v>58128282.989484467</v>
      </c>
      <c r="L8" s="74">
        <f t="shared" ref="L8:L43" si="2">(K8-J8)/J8*100</f>
        <v>16.916285518201665</v>
      </c>
      <c r="M8" s="74">
        <f>K8/K$44*100</f>
        <v>15.430914806878587</v>
      </c>
    </row>
    <row r="9" spans="1:13" s="23" customFormat="1" ht="15.75" x14ac:dyDescent="0.25">
      <c r="A9" s="75" t="s">
        <v>3</v>
      </c>
      <c r="B9" s="76">
        <f>SEKTOR_USD!B9*$B$53</f>
        <v>3237175.3283673762</v>
      </c>
      <c r="C9" s="76">
        <f>SEKTOR_USD!C9*$C$53</f>
        <v>3567257.3924241657</v>
      </c>
      <c r="D9" s="77">
        <f t="shared" si="0"/>
        <v>10.196607553637255</v>
      </c>
      <c r="E9" s="77">
        <f t="shared" ref="E9:E44" si="3">C9/C$44*100</f>
        <v>10.758472620935246</v>
      </c>
      <c r="F9" s="76">
        <f>SEKTOR_USD!F9*$B$54</f>
        <v>9262548.930427691</v>
      </c>
      <c r="G9" s="76">
        <f>SEKTOR_USD!G9*$C$54</f>
        <v>10331931.272540417</v>
      </c>
      <c r="H9" s="77">
        <f t="shared" si="1"/>
        <v>11.54522745461327</v>
      </c>
      <c r="I9" s="77">
        <f t="shared" ref="I9:I44" si="4">G9/G$44*100</f>
        <v>11.178791695001486</v>
      </c>
      <c r="J9" s="76">
        <f>SEKTOR_USD!J9*$B$55</f>
        <v>34865417.795748755</v>
      </c>
      <c r="K9" s="76">
        <f>SEKTOR_USD!K9*$C$55</f>
        <v>41569707.412998565</v>
      </c>
      <c r="L9" s="77">
        <f t="shared" si="2"/>
        <v>19.22905285840941</v>
      </c>
      <c r="M9" s="77">
        <f t="shared" ref="M9:M44" si="5">K9/K$44*100</f>
        <v>11.035223829902069</v>
      </c>
    </row>
    <row r="10" spans="1:13" ht="14.25" x14ac:dyDescent="0.2">
      <c r="A10" s="14" t="str">
        <f>SEKTOR_USD!A10</f>
        <v xml:space="preserve"> Hububat, Bakliyat, Yağlı Tohumlar ve Mamulleri </v>
      </c>
      <c r="B10" s="78">
        <f>SEKTOR_USD!B10*$B$53</f>
        <v>1433339.1867466641</v>
      </c>
      <c r="C10" s="78">
        <f>SEKTOR_USD!C10*$C$53</f>
        <v>1650074.7961214371</v>
      </c>
      <c r="D10" s="79">
        <f t="shared" si="0"/>
        <v>15.121027275247446</v>
      </c>
      <c r="E10" s="79">
        <f t="shared" si="3"/>
        <v>4.9764518126077926</v>
      </c>
      <c r="F10" s="78">
        <f>SEKTOR_USD!F10*$B$54</f>
        <v>3963551.9596631546</v>
      </c>
      <c r="G10" s="78">
        <f>SEKTOR_USD!G10*$C$54</f>
        <v>4693440.4903438706</v>
      </c>
      <c r="H10" s="79">
        <f t="shared" si="1"/>
        <v>18.415011033253773</v>
      </c>
      <c r="I10" s="79">
        <f t="shared" si="4"/>
        <v>5.0781400098821186</v>
      </c>
      <c r="J10" s="78">
        <f>SEKTOR_USD!J10*$B$55</f>
        <v>14748006.922845971</v>
      </c>
      <c r="K10" s="78">
        <f>SEKTOR_USD!K10*$C$55</f>
        <v>17360625.245303277</v>
      </c>
      <c r="L10" s="79">
        <f t="shared" si="2"/>
        <v>17.715060320524589</v>
      </c>
      <c r="M10" s="79">
        <f t="shared" si="5"/>
        <v>4.6086055767875074</v>
      </c>
    </row>
    <row r="11" spans="1:13" ht="14.25" x14ac:dyDescent="0.2">
      <c r="A11" s="14" t="str">
        <f>SEKTOR_USD!A11</f>
        <v xml:space="preserve"> Yaş Meyve ve Sebze  </v>
      </c>
      <c r="B11" s="78">
        <f>SEKTOR_USD!B11*$B$53</f>
        <v>394363.41480919998</v>
      </c>
      <c r="C11" s="78">
        <f>SEKTOR_USD!C11*$C$53</f>
        <v>428228.02042757103</v>
      </c>
      <c r="D11" s="79">
        <f t="shared" si="0"/>
        <v>8.5871570096722447</v>
      </c>
      <c r="E11" s="79">
        <f t="shared" si="3"/>
        <v>1.2914906121076211</v>
      </c>
      <c r="F11" s="78">
        <f>SEKTOR_USD!F11*$B$54</f>
        <v>1294437.5528764562</v>
      </c>
      <c r="G11" s="78">
        <f>SEKTOR_USD!G11*$C$54</f>
        <v>1300213.219051112</v>
      </c>
      <c r="H11" s="79">
        <f t="shared" si="1"/>
        <v>0.44619117869543312</v>
      </c>
      <c r="I11" s="79">
        <f t="shared" si="4"/>
        <v>1.4067856581169356</v>
      </c>
      <c r="J11" s="78">
        <f>SEKTOR_USD!J11*$B$55</f>
        <v>5191503.4753194526</v>
      </c>
      <c r="K11" s="78">
        <f>SEKTOR_USD!K11*$C$55</f>
        <v>5684751.450192106</v>
      </c>
      <c r="L11" s="79">
        <f t="shared" si="2"/>
        <v>9.5010622109292147</v>
      </c>
      <c r="M11" s="79">
        <f t="shared" si="5"/>
        <v>1.5090918020417494</v>
      </c>
    </row>
    <row r="12" spans="1:13" ht="14.25" x14ac:dyDescent="0.2">
      <c r="A12" s="14" t="str">
        <f>SEKTOR_USD!A12</f>
        <v xml:space="preserve"> Meyve Sebze Mamulleri </v>
      </c>
      <c r="B12" s="78">
        <f>SEKTOR_USD!B12*$B$53</f>
        <v>268874.581987218</v>
      </c>
      <c r="C12" s="78">
        <f>SEKTOR_USD!C12*$C$53</f>
        <v>334123.08495029103</v>
      </c>
      <c r="D12" s="79">
        <f t="shared" si="0"/>
        <v>24.267263376414981</v>
      </c>
      <c r="E12" s="79">
        <f t="shared" si="3"/>
        <v>1.0076800370767034</v>
      </c>
      <c r="F12" s="78">
        <f>SEKTOR_USD!F12*$B$54</f>
        <v>726975.401534206</v>
      </c>
      <c r="G12" s="78">
        <f>SEKTOR_USD!G12*$C$54</f>
        <v>896465.44399703597</v>
      </c>
      <c r="H12" s="79">
        <f t="shared" si="1"/>
        <v>23.314412304066803</v>
      </c>
      <c r="I12" s="79">
        <f t="shared" si="4"/>
        <v>0.96994455304248473</v>
      </c>
      <c r="J12" s="78">
        <f>SEKTOR_USD!J12*$B$55</f>
        <v>3075577.2026999644</v>
      </c>
      <c r="K12" s="78">
        <f>SEKTOR_USD!K12*$C$55</f>
        <v>3770606.967944474</v>
      </c>
      <c r="L12" s="79">
        <f t="shared" si="2"/>
        <v>22.598352095806995</v>
      </c>
      <c r="M12" s="79">
        <f t="shared" si="5"/>
        <v>1.0009570539542609</v>
      </c>
    </row>
    <row r="13" spans="1:13" ht="14.25" x14ac:dyDescent="0.2">
      <c r="A13" s="14" t="str">
        <f>SEKTOR_USD!A13</f>
        <v xml:space="preserve"> Kuru Meyve ve Mamulleri  </v>
      </c>
      <c r="B13" s="78">
        <f>SEKTOR_USD!B13*$B$53</f>
        <v>254630.46103709799</v>
      </c>
      <c r="C13" s="78">
        <f>SEKTOR_USD!C13*$C$53</f>
        <v>314413.00455303903</v>
      </c>
      <c r="D13" s="79">
        <f t="shared" si="0"/>
        <v>23.47815861167966</v>
      </c>
      <c r="E13" s="79">
        <f t="shared" si="3"/>
        <v>0.94823651030439848</v>
      </c>
      <c r="F13" s="78">
        <f>SEKTOR_USD!F13*$B$54</f>
        <v>714378.84709069401</v>
      </c>
      <c r="G13" s="78">
        <f>SEKTOR_USD!G13*$C$54</f>
        <v>898647.75017342798</v>
      </c>
      <c r="H13" s="79">
        <f t="shared" si="1"/>
        <v>25.794283220054542</v>
      </c>
      <c r="I13" s="79">
        <f t="shared" si="4"/>
        <v>0.97230573272100618</v>
      </c>
      <c r="J13" s="78">
        <f>SEKTOR_USD!J13*$B$55</f>
        <v>3184844.4132780964</v>
      </c>
      <c r="K13" s="78">
        <f>SEKTOR_USD!K13*$C$55</f>
        <v>3862583.7594415164</v>
      </c>
      <c r="L13" s="79">
        <f t="shared" si="2"/>
        <v>21.280139881804665</v>
      </c>
      <c r="M13" s="79">
        <f t="shared" si="5"/>
        <v>1.0253734991132837</v>
      </c>
    </row>
    <row r="14" spans="1:13" ht="14.25" x14ac:dyDescent="0.2">
      <c r="A14" s="14" t="str">
        <f>SEKTOR_USD!A14</f>
        <v xml:space="preserve"> Fındık ve Mamulleri </v>
      </c>
      <c r="B14" s="78">
        <f>SEKTOR_USD!B14*$B$53</f>
        <v>534512.29335753003</v>
      </c>
      <c r="C14" s="78">
        <f>SEKTOR_USD!C14*$C$53</f>
        <v>402269.91960285901</v>
      </c>
      <c r="D14" s="79">
        <f t="shared" si="0"/>
        <v>-24.740754403232295</v>
      </c>
      <c r="E14" s="79">
        <f t="shared" si="3"/>
        <v>1.2132037137169331</v>
      </c>
      <c r="F14" s="78">
        <f>SEKTOR_USD!F14*$B$54</f>
        <v>1680618.9711105563</v>
      </c>
      <c r="G14" s="78">
        <f>SEKTOR_USD!G14*$C$54</f>
        <v>1439883.086688858</v>
      </c>
      <c r="H14" s="79">
        <f t="shared" si="1"/>
        <v>-14.324239376080561</v>
      </c>
      <c r="I14" s="79">
        <f t="shared" si="4"/>
        <v>1.5579036161448241</v>
      </c>
      <c r="J14" s="78">
        <f>SEKTOR_USD!J14*$B$55</f>
        <v>5635027.5771277938</v>
      </c>
      <c r="K14" s="78">
        <f>SEKTOR_USD!K14*$C$55</f>
        <v>7478233.6103655463</v>
      </c>
      <c r="L14" s="79">
        <f t="shared" si="2"/>
        <v>32.709796145793582</v>
      </c>
      <c r="M14" s="79">
        <f t="shared" si="5"/>
        <v>1.9851951547986066</v>
      </c>
    </row>
    <row r="15" spans="1:13" ht="14.25" x14ac:dyDescent="0.2">
      <c r="A15" s="14" t="str">
        <f>SEKTOR_USD!A15</f>
        <v xml:space="preserve"> Zeytin ve Zeytinyağı </v>
      </c>
      <c r="B15" s="78">
        <f>SEKTOR_USD!B15*$B$53</f>
        <v>49381.560175408005</v>
      </c>
      <c r="C15" s="78">
        <f>SEKTOR_USD!C15*$C$53</f>
        <v>54248.632266339002</v>
      </c>
      <c r="D15" s="79">
        <f t="shared" si="0"/>
        <v>9.8560516792962662</v>
      </c>
      <c r="E15" s="79">
        <f t="shared" si="3"/>
        <v>0.16360816188931609</v>
      </c>
      <c r="F15" s="78">
        <f>SEKTOR_USD!F15*$B$54</f>
        <v>135265.03049629001</v>
      </c>
      <c r="G15" s="78">
        <f>SEKTOR_USD!G15*$C$54</f>
        <v>132276.715352542</v>
      </c>
      <c r="H15" s="79">
        <f t="shared" si="1"/>
        <v>-2.2092296381288095</v>
      </c>
      <c r="I15" s="79">
        <f t="shared" si="4"/>
        <v>0.14311882338542603</v>
      </c>
      <c r="J15" s="78">
        <f>SEKTOR_USD!J15*$B$55</f>
        <v>477871.54550934205</v>
      </c>
      <c r="K15" s="78">
        <f>SEKTOR_USD!K15*$C$55</f>
        <v>509716.48379097605</v>
      </c>
      <c r="L15" s="79">
        <f t="shared" si="2"/>
        <v>6.6639117940558492</v>
      </c>
      <c r="M15" s="79">
        <f t="shared" si="5"/>
        <v>0.13531092322928459</v>
      </c>
    </row>
    <row r="16" spans="1:13" ht="14.25" x14ac:dyDescent="0.2">
      <c r="A16" s="14" t="str">
        <f>SEKTOR_USD!A16</f>
        <v xml:space="preserve"> Tütün </v>
      </c>
      <c r="B16" s="78">
        <f>SEKTOR_USD!B16*$B$53</f>
        <v>273028.38467521605</v>
      </c>
      <c r="C16" s="78">
        <f>SEKTOR_USD!C16*$C$53</f>
        <v>349434.72334587603</v>
      </c>
      <c r="D16" s="79">
        <f t="shared" si="0"/>
        <v>27.984760178525026</v>
      </c>
      <c r="E16" s="79">
        <f t="shared" si="3"/>
        <v>1.0538583259802181</v>
      </c>
      <c r="F16" s="78">
        <f>SEKTOR_USD!F16*$B$54</f>
        <v>682473.18274247996</v>
      </c>
      <c r="G16" s="78">
        <f>SEKTOR_USD!G16*$C$54</f>
        <v>884856.09807173011</v>
      </c>
      <c r="H16" s="79">
        <f t="shared" si="1"/>
        <v>29.654339605841486</v>
      </c>
      <c r="I16" s="79">
        <f t="shared" si="4"/>
        <v>0.95738364294824851</v>
      </c>
      <c r="J16" s="78">
        <f>SEKTOR_USD!J16*$B$55</f>
        <v>2366547.340373286</v>
      </c>
      <c r="K16" s="78">
        <f>SEKTOR_USD!K16*$C$55</f>
        <v>2674453.911018128</v>
      </c>
      <c r="L16" s="79">
        <f t="shared" si="2"/>
        <v>13.010792786265348</v>
      </c>
      <c r="M16" s="79">
        <f t="shared" si="5"/>
        <v>0.70996885394515574</v>
      </c>
    </row>
    <row r="17" spans="1:13" ht="14.25" x14ac:dyDescent="0.2">
      <c r="A17" s="14" t="str">
        <f>SEKTOR_USD!A17</f>
        <v xml:space="preserve"> Süs Bitkileri ve Mam.</v>
      </c>
      <c r="B17" s="78">
        <f>SEKTOR_USD!B17*$B$53</f>
        <v>29045.445579042</v>
      </c>
      <c r="C17" s="78">
        <f>SEKTOR_USD!C17*$C$53</f>
        <v>34465.211156754005</v>
      </c>
      <c r="D17" s="79">
        <f t="shared" si="0"/>
        <v>18.6596055583416</v>
      </c>
      <c r="E17" s="79">
        <f t="shared" si="3"/>
        <v>0.10394344725226395</v>
      </c>
      <c r="F17" s="78">
        <f>SEKTOR_USD!F17*$B$54</f>
        <v>64847.984913854001</v>
      </c>
      <c r="G17" s="78">
        <f>SEKTOR_USD!G17*$C$54</f>
        <v>86148.468861842004</v>
      </c>
      <c r="H17" s="79">
        <f t="shared" si="1"/>
        <v>32.846793892337907</v>
      </c>
      <c r="I17" s="79">
        <f t="shared" si="4"/>
        <v>9.3209658760444125E-2</v>
      </c>
      <c r="J17" s="78">
        <f>SEKTOR_USD!J17*$B$55</f>
        <v>186039.31859484399</v>
      </c>
      <c r="K17" s="78">
        <f>SEKTOR_USD!K17*$C$55</f>
        <v>228735.98494254</v>
      </c>
      <c r="L17" s="79">
        <f t="shared" si="2"/>
        <v>22.950345480828553</v>
      </c>
      <c r="M17" s="79">
        <f t="shared" si="5"/>
        <v>6.0720966032220693E-2</v>
      </c>
    </row>
    <row r="18" spans="1:13" s="23" customFormat="1" ht="15.75" x14ac:dyDescent="0.25">
      <c r="A18" s="75" t="s">
        <v>12</v>
      </c>
      <c r="B18" s="76">
        <f>SEKTOR_USD!B18*$B$53</f>
        <v>442005.98968373198</v>
      </c>
      <c r="C18" s="76">
        <f>SEKTOR_USD!C18*$C$53</f>
        <v>434480.17341241805</v>
      </c>
      <c r="D18" s="77">
        <f t="shared" si="0"/>
        <v>-1.7026502913905919</v>
      </c>
      <c r="E18" s="77">
        <f t="shared" si="3"/>
        <v>1.3103464470838759</v>
      </c>
      <c r="F18" s="76">
        <f>SEKTOR_USD!F18*$B$54</f>
        <v>1255243.856205028</v>
      </c>
      <c r="G18" s="76">
        <f>SEKTOR_USD!G18*$C$54</f>
        <v>1259482.6530887659</v>
      </c>
      <c r="H18" s="77">
        <f t="shared" si="1"/>
        <v>0.33768712452041255</v>
      </c>
      <c r="I18" s="77">
        <f t="shared" si="4"/>
        <v>1.3627165968251032</v>
      </c>
      <c r="J18" s="76">
        <f>SEKTOR_USD!J18*$B$55</f>
        <v>4939053.5654428611</v>
      </c>
      <c r="K18" s="76">
        <f>SEKTOR_USD!K18*$C$55</f>
        <v>4915720.7511521606</v>
      </c>
      <c r="L18" s="77">
        <f t="shared" si="2"/>
        <v>-0.4724146839376977</v>
      </c>
      <c r="M18" s="77">
        <f t="shared" si="5"/>
        <v>1.3049425206513734</v>
      </c>
    </row>
    <row r="19" spans="1:13" ht="14.25" x14ac:dyDescent="0.2">
      <c r="A19" s="14" t="str">
        <f>SEKTOR_USD!A19</f>
        <v xml:space="preserve"> Su Ürünleri ve Hayvansal Mamuller</v>
      </c>
      <c r="B19" s="78">
        <f>SEKTOR_USD!B19*$B$53</f>
        <v>442005.98968373198</v>
      </c>
      <c r="C19" s="78">
        <f>SEKTOR_USD!C19*$C$53</f>
        <v>434480.17341241805</v>
      </c>
      <c r="D19" s="79">
        <f t="shared" si="0"/>
        <v>-1.7026502913905919</v>
      </c>
      <c r="E19" s="79">
        <f t="shared" si="3"/>
        <v>1.3103464470838759</v>
      </c>
      <c r="F19" s="78">
        <f>SEKTOR_USD!F19*$B$54</f>
        <v>1255243.856205028</v>
      </c>
      <c r="G19" s="78">
        <f>SEKTOR_USD!G19*$C$54</f>
        <v>1259482.6530887659</v>
      </c>
      <c r="H19" s="79">
        <f t="shared" si="1"/>
        <v>0.33768712452041255</v>
      </c>
      <c r="I19" s="79">
        <f t="shared" si="4"/>
        <v>1.3627165968251032</v>
      </c>
      <c r="J19" s="78">
        <f>SEKTOR_USD!J19*$B$55</f>
        <v>4939053.5654428611</v>
      </c>
      <c r="K19" s="78">
        <f>SEKTOR_USD!K19*$C$55</f>
        <v>4915720.7511521606</v>
      </c>
      <c r="L19" s="79">
        <f t="shared" si="2"/>
        <v>-0.4724146839376977</v>
      </c>
      <c r="M19" s="79">
        <f t="shared" si="5"/>
        <v>1.3049425206513734</v>
      </c>
    </row>
    <row r="20" spans="1:13" s="23" customFormat="1" ht="15.75" x14ac:dyDescent="0.25">
      <c r="A20" s="75" t="s">
        <v>113</v>
      </c>
      <c r="B20" s="76">
        <f>SEKTOR_USD!B20*$B$53</f>
        <v>896905.62585580209</v>
      </c>
      <c r="C20" s="76">
        <f>SEKTOR_USD!C20*$C$53</f>
        <v>1070037.0557732519</v>
      </c>
      <c r="D20" s="77">
        <f t="shared" si="0"/>
        <v>19.303193661234168</v>
      </c>
      <c r="E20" s="77">
        <f t="shared" si="3"/>
        <v>3.227119072588037</v>
      </c>
      <c r="F20" s="76">
        <f>SEKTOR_USD!F20*$B$54</f>
        <v>2373767.3518536519</v>
      </c>
      <c r="G20" s="76">
        <f>SEKTOR_USD!G20*$C$54</f>
        <v>2908865.9653179278</v>
      </c>
      <c r="H20" s="77">
        <f t="shared" si="1"/>
        <v>22.542167539983332</v>
      </c>
      <c r="I20" s="77">
        <f t="shared" si="4"/>
        <v>3.1472921990288358</v>
      </c>
      <c r="J20" s="76">
        <f>SEKTOR_USD!J20*$B$55</f>
        <v>9913395.3430452254</v>
      </c>
      <c r="K20" s="76">
        <f>SEKTOR_USD!K20*$C$55</f>
        <v>11642854.825333737</v>
      </c>
      <c r="L20" s="77">
        <f t="shared" si="2"/>
        <v>17.445682558214724</v>
      </c>
      <c r="M20" s="77">
        <f t="shared" si="5"/>
        <v>3.0907484563251426</v>
      </c>
    </row>
    <row r="21" spans="1:13" ht="14.25" x14ac:dyDescent="0.2">
      <c r="A21" s="14" t="str">
        <f>SEKTOR_USD!A21</f>
        <v xml:space="preserve"> Mobilya,Kağıt ve Orman Ürünleri</v>
      </c>
      <c r="B21" s="78">
        <f>SEKTOR_USD!B21*$B$53</f>
        <v>896905.62585580209</v>
      </c>
      <c r="C21" s="78">
        <f>SEKTOR_USD!C21*$C$53</f>
        <v>1070037.0557732519</v>
      </c>
      <c r="D21" s="79">
        <f t="shared" si="0"/>
        <v>19.303193661234168</v>
      </c>
      <c r="E21" s="79">
        <f t="shared" si="3"/>
        <v>3.227119072588037</v>
      </c>
      <c r="F21" s="78">
        <f>SEKTOR_USD!F21*$B$54</f>
        <v>2373767.3518536519</v>
      </c>
      <c r="G21" s="78">
        <f>SEKTOR_USD!G21*$C$54</f>
        <v>2908865.9653179278</v>
      </c>
      <c r="H21" s="79">
        <f t="shared" si="1"/>
        <v>22.542167539983332</v>
      </c>
      <c r="I21" s="79">
        <f t="shared" si="4"/>
        <v>3.1472921990288358</v>
      </c>
      <c r="J21" s="78">
        <f>SEKTOR_USD!J21*$B$55</f>
        <v>9913395.3430452254</v>
      </c>
      <c r="K21" s="78">
        <f>SEKTOR_USD!K21*$C$55</f>
        <v>11642854.825333737</v>
      </c>
      <c r="L21" s="79">
        <f t="shared" si="2"/>
        <v>17.445682558214724</v>
      </c>
      <c r="M21" s="79">
        <f t="shared" si="5"/>
        <v>3.0907484563251426</v>
      </c>
    </row>
    <row r="22" spans="1:13" ht="16.5" x14ac:dyDescent="0.25">
      <c r="A22" s="72" t="s">
        <v>14</v>
      </c>
      <c r="B22" s="73">
        <f>SEKTOR_USD!B22*$B$53</f>
        <v>23579685.263630912</v>
      </c>
      <c r="C22" s="73">
        <f>SEKTOR_USD!C22*$C$53</f>
        <v>27317251.489645973</v>
      </c>
      <c r="D22" s="80">
        <f t="shared" si="0"/>
        <v>15.85078928843825</v>
      </c>
      <c r="E22" s="80">
        <f t="shared" si="3"/>
        <v>82.385953661404159</v>
      </c>
      <c r="F22" s="73">
        <f>SEKTOR_USD!F22*$B$54</f>
        <v>64671293.838959821</v>
      </c>
      <c r="G22" s="73">
        <f>SEKTOR_USD!G22*$C$54</f>
        <v>75731874.630157024</v>
      </c>
      <c r="H22" s="80">
        <f t="shared" si="1"/>
        <v>17.102767139218724</v>
      </c>
      <c r="I22" s="80">
        <f t="shared" si="4"/>
        <v>81.939264676731938</v>
      </c>
      <c r="J22" s="73">
        <f>SEKTOR_USD!J22*$B$55</f>
        <v>269829217.43132156</v>
      </c>
      <c r="K22" s="73">
        <f>SEKTOR_USD!K22*$C$55</f>
        <v>307744306.52225214</v>
      </c>
      <c r="L22" s="80">
        <f t="shared" si="2"/>
        <v>14.051513565457729</v>
      </c>
      <c r="M22" s="80">
        <f t="shared" si="5"/>
        <v>81.694760829351637</v>
      </c>
    </row>
    <row r="23" spans="1:13" s="23" customFormat="1" ht="15.75" x14ac:dyDescent="0.25">
      <c r="A23" s="75" t="s">
        <v>15</v>
      </c>
      <c r="B23" s="76">
        <f>SEKTOR_USD!B23*$B$53</f>
        <v>2555765.5218001725</v>
      </c>
      <c r="C23" s="76">
        <f>SEKTOR_USD!C23*$C$53</f>
        <v>2921745.284055423</v>
      </c>
      <c r="D23" s="77">
        <f t="shared" si="0"/>
        <v>14.319770696236244</v>
      </c>
      <c r="E23" s="77">
        <f t="shared" si="3"/>
        <v>8.811676082194893</v>
      </c>
      <c r="F23" s="76">
        <f>SEKTOR_USD!F23*$B$54</f>
        <v>6797371.6442034869</v>
      </c>
      <c r="G23" s="76">
        <f>SEKTOR_USD!G23*$C$54</f>
        <v>8015599.6977430703</v>
      </c>
      <c r="H23" s="77">
        <f t="shared" si="1"/>
        <v>17.922045715691258</v>
      </c>
      <c r="I23" s="77">
        <f t="shared" si="4"/>
        <v>8.6726011786133981</v>
      </c>
      <c r="J23" s="76">
        <f>SEKTOR_USD!J23*$B$55</f>
        <v>28433572.369447242</v>
      </c>
      <c r="K23" s="76">
        <f>SEKTOR_USD!K23*$C$55</f>
        <v>32376207.721516334</v>
      </c>
      <c r="L23" s="77">
        <f t="shared" si="2"/>
        <v>13.866127340036863</v>
      </c>
      <c r="M23" s="77">
        <f t="shared" si="5"/>
        <v>8.5946888059793718</v>
      </c>
    </row>
    <row r="24" spans="1:13" ht="14.25" x14ac:dyDescent="0.2">
      <c r="A24" s="14" t="str">
        <f>SEKTOR_USD!A24</f>
        <v xml:space="preserve"> Tekstil ve Hammaddeleri</v>
      </c>
      <c r="B24" s="78">
        <f>SEKTOR_USD!B24*$B$53</f>
        <v>1749780.1455377541</v>
      </c>
      <c r="C24" s="78">
        <f>SEKTOR_USD!C24*$C$53</f>
        <v>2036587.6404679681</v>
      </c>
      <c r="D24" s="79">
        <f t="shared" si="0"/>
        <v>16.391058937411273</v>
      </c>
      <c r="E24" s="79">
        <f t="shared" si="3"/>
        <v>6.1421338467590081</v>
      </c>
      <c r="F24" s="78">
        <f>SEKTOR_USD!F24*$B$54</f>
        <v>4754720.2972368505</v>
      </c>
      <c r="G24" s="78">
        <f>SEKTOR_USD!G24*$C$54</f>
        <v>5696553.981883632</v>
      </c>
      <c r="H24" s="79">
        <f t="shared" si="1"/>
        <v>19.80839304457335</v>
      </c>
      <c r="I24" s="79">
        <f t="shared" si="4"/>
        <v>6.1634740556254775</v>
      </c>
      <c r="J24" s="78">
        <f>SEKTOR_USD!J24*$B$55</f>
        <v>19260290.21882074</v>
      </c>
      <c r="K24" s="78">
        <f>SEKTOR_USD!K24*$C$55</f>
        <v>22590060.804423172</v>
      </c>
      <c r="L24" s="79">
        <f t="shared" si="2"/>
        <v>17.288267974013458</v>
      </c>
      <c r="M24" s="79">
        <f t="shared" si="5"/>
        <v>5.9968278061528313</v>
      </c>
    </row>
    <row r="25" spans="1:13" ht="14.25" x14ac:dyDescent="0.2">
      <c r="A25" s="14" t="str">
        <f>SEKTOR_USD!A25</f>
        <v xml:space="preserve"> Deri ve Deri Mamulleri </v>
      </c>
      <c r="B25" s="78">
        <f>SEKTOR_USD!B25*$B$53</f>
        <v>372688.32624485204</v>
      </c>
      <c r="C25" s="78">
        <f>SEKTOR_USD!C25*$C$53</f>
        <v>366586.63369347603</v>
      </c>
      <c r="D25" s="79">
        <f t="shared" si="0"/>
        <v>-1.637210538053522</v>
      </c>
      <c r="E25" s="79">
        <f t="shared" si="3"/>
        <v>1.105586681288494</v>
      </c>
      <c r="F25" s="78">
        <f>SEKTOR_USD!F25*$B$54</f>
        <v>916182.34707372612</v>
      </c>
      <c r="G25" s="78">
        <f>SEKTOR_USD!G25*$C$54</f>
        <v>952963.45510368992</v>
      </c>
      <c r="H25" s="79">
        <f t="shared" si="1"/>
        <v>4.0146056238086398</v>
      </c>
      <c r="I25" s="79">
        <f t="shared" si="4"/>
        <v>1.0310734437293343</v>
      </c>
      <c r="J25" s="78">
        <f>SEKTOR_USD!J25*$B$55</f>
        <v>4077309.7198743322</v>
      </c>
      <c r="K25" s="78">
        <f>SEKTOR_USD!K25*$C$55</f>
        <v>4042655.045440584</v>
      </c>
      <c r="L25" s="79">
        <f t="shared" si="2"/>
        <v>-0.84993971060938533</v>
      </c>
      <c r="M25" s="79">
        <f t="shared" si="5"/>
        <v>1.0731757827953829</v>
      </c>
    </row>
    <row r="26" spans="1:13" ht="14.25" x14ac:dyDescent="0.2">
      <c r="A26" s="14" t="str">
        <f>SEKTOR_USD!A26</f>
        <v xml:space="preserve"> Halı </v>
      </c>
      <c r="B26" s="78">
        <f>SEKTOR_USD!B26*$B$53</f>
        <v>433297.05001756601</v>
      </c>
      <c r="C26" s="78">
        <f>SEKTOR_USD!C26*$C$53</f>
        <v>518571.00989397906</v>
      </c>
      <c r="D26" s="79">
        <f t="shared" si="0"/>
        <v>19.680253967331652</v>
      </c>
      <c r="E26" s="79">
        <f t="shared" si="3"/>
        <v>1.5639555541473913</v>
      </c>
      <c r="F26" s="78">
        <f>SEKTOR_USD!F26*$B$54</f>
        <v>1126468.99989291</v>
      </c>
      <c r="G26" s="78">
        <f>SEKTOR_USD!G26*$C$54</f>
        <v>1366082.260755748</v>
      </c>
      <c r="H26" s="79">
        <f t="shared" si="1"/>
        <v>21.271181087594716</v>
      </c>
      <c r="I26" s="79">
        <f t="shared" si="4"/>
        <v>1.4780536792585861</v>
      </c>
      <c r="J26" s="78">
        <f>SEKTOR_USD!J26*$B$55</f>
        <v>5095972.4307521684</v>
      </c>
      <c r="K26" s="78">
        <f>SEKTOR_USD!K26*$C$55</f>
        <v>5743491.8716525761</v>
      </c>
      <c r="L26" s="79">
        <f t="shared" si="2"/>
        <v>12.706494191233949</v>
      </c>
      <c r="M26" s="79">
        <f t="shared" si="5"/>
        <v>1.5246852170311556</v>
      </c>
    </row>
    <row r="27" spans="1:13" s="23" customFormat="1" ht="15.75" x14ac:dyDescent="0.25">
      <c r="A27" s="75" t="s">
        <v>19</v>
      </c>
      <c r="B27" s="76">
        <f>SEKTOR_USD!B27*$B$53</f>
        <v>3469698.4494709438</v>
      </c>
      <c r="C27" s="76">
        <f>SEKTOR_USD!C27*$C$53</f>
        <v>3427075.5188641655</v>
      </c>
      <c r="D27" s="77">
        <f t="shared" si="0"/>
        <v>-1.2284332839724832</v>
      </c>
      <c r="E27" s="77">
        <f t="shared" si="3"/>
        <v>10.335698853096252</v>
      </c>
      <c r="F27" s="76">
        <f>SEKTOR_USD!F27*$B$54</f>
        <v>9135478.579970479</v>
      </c>
      <c r="G27" s="76">
        <f>SEKTOR_USD!G27*$C$54</f>
        <v>9781689.3729187436</v>
      </c>
      <c r="H27" s="77">
        <f t="shared" si="1"/>
        <v>7.0736391891398078</v>
      </c>
      <c r="I27" s="77">
        <f t="shared" si="4"/>
        <v>10.583449022322229</v>
      </c>
      <c r="J27" s="76">
        <f>SEKTOR_USD!J27*$B$55</f>
        <v>38589969.058663256</v>
      </c>
      <c r="K27" s="76">
        <f>SEKTOR_USD!K27*$C$55</f>
        <v>42638584.635259084</v>
      </c>
      <c r="L27" s="77">
        <f t="shared" si="2"/>
        <v>10.491367770835083</v>
      </c>
      <c r="M27" s="77">
        <f t="shared" si="5"/>
        <v>11.318971302000959</v>
      </c>
    </row>
    <row r="28" spans="1:13" ht="14.25" x14ac:dyDescent="0.2">
      <c r="A28" s="14" t="str">
        <f>SEKTOR_USD!A28</f>
        <v xml:space="preserve"> Kimyevi Maddeler ve Mamulleri  </v>
      </c>
      <c r="B28" s="78">
        <f>SEKTOR_USD!B28*$B$53</f>
        <v>3469698.4494709438</v>
      </c>
      <c r="C28" s="78">
        <f>SEKTOR_USD!C28*$C$53</f>
        <v>3427075.5188641655</v>
      </c>
      <c r="D28" s="79">
        <f t="shared" si="0"/>
        <v>-1.2284332839724832</v>
      </c>
      <c r="E28" s="79">
        <f t="shared" si="3"/>
        <v>10.335698853096252</v>
      </c>
      <c r="F28" s="78">
        <f>SEKTOR_USD!F28*$B$54</f>
        <v>9135478.579970479</v>
      </c>
      <c r="G28" s="78">
        <f>SEKTOR_USD!G28*$C$54</f>
        <v>9781689.3729187436</v>
      </c>
      <c r="H28" s="79">
        <f t="shared" si="1"/>
        <v>7.0736391891398078</v>
      </c>
      <c r="I28" s="79">
        <f t="shared" si="4"/>
        <v>10.583449022322229</v>
      </c>
      <c r="J28" s="78">
        <f>SEKTOR_USD!J28*$B$55</f>
        <v>38589969.058663256</v>
      </c>
      <c r="K28" s="78">
        <f>SEKTOR_USD!K28*$C$55</f>
        <v>42638584.635259084</v>
      </c>
      <c r="L28" s="79">
        <f t="shared" si="2"/>
        <v>10.491367770835083</v>
      </c>
      <c r="M28" s="79">
        <f t="shared" si="5"/>
        <v>11.318971302000959</v>
      </c>
    </row>
    <row r="29" spans="1:13" s="23" customFormat="1" ht="15.75" x14ac:dyDescent="0.25">
      <c r="A29" s="75" t="s">
        <v>21</v>
      </c>
      <c r="B29" s="76">
        <f>SEKTOR_USD!B29*$B$53</f>
        <v>17554221.292359799</v>
      </c>
      <c r="C29" s="76">
        <f>SEKTOR_USD!C29*$C$53</f>
        <v>20968430.686726384</v>
      </c>
      <c r="D29" s="77">
        <f t="shared" si="0"/>
        <v>19.449506403639596</v>
      </c>
      <c r="E29" s="77">
        <f t="shared" si="3"/>
        <v>63.238578726113012</v>
      </c>
      <c r="F29" s="76">
        <f>SEKTOR_USD!F29*$B$54</f>
        <v>48738443.614785857</v>
      </c>
      <c r="G29" s="76">
        <f>SEKTOR_USD!G29*$C$54</f>
        <v>57934585.559495211</v>
      </c>
      <c r="H29" s="77">
        <f t="shared" si="1"/>
        <v>18.86835373200039</v>
      </c>
      <c r="I29" s="77">
        <f t="shared" si="4"/>
        <v>62.683214475796312</v>
      </c>
      <c r="J29" s="76">
        <f>SEKTOR_USD!J29*$B$55</f>
        <v>202805676.00321105</v>
      </c>
      <c r="K29" s="76">
        <f>SEKTOR_USD!K29*$C$55</f>
        <v>232729514.16547674</v>
      </c>
      <c r="L29" s="77">
        <f t="shared" si="2"/>
        <v>14.754931297776844</v>
      </c>
      <c r="M29" s="77">
        <f t="shared" si="5"/>
        <v>61.781100721371317</v>
      </c>
    </row>
    <row r="30" spans="1:13" ht="14.25" x14ac:dyDescent="0.2">
      <c r="A30" s="14" t="str">
        <f>SEKTOR_USD!A30</f>
        <v xml:space="preserve"> Hazırgiyim ve Konfeksiyon </v>
      </c>
      <c r="B30" s="78">
        <f>SEKTOR_USD!B30*$B$53</f>
        <v>3422809.7422226877</v>
      </c>
      <c r="C30" s="78">
        <f>SEKTOR_USD!C30*$C$53</f>
        <v>4377516.6036952352</v>
      </c>
      <c r="D30" s="79">
        <f t="shared" si="0"/>
        <v>27.892489894941825</v>
      </c>
      <c r="E30" s="79">
        <f t="shared" si="3"/>
        <v>13.202129072200334</v>
      </c>
      <c r="F30" s="78">
        <f>SEKTOR_USD!F30*$B$54</f>
        <v>9763185.7034088429</v>
      </c>
      <c r="G30" s="78">
        <f>SEKTOR_USD!G30*$C$54</f>
        <v>12527410.813101025</v>
      </c>
      <c r="H30" s="79">
        <f t="shared" si="1"/>
        <v>28.312737191171582</v>
      </c>
      <c r="I30" s="79">
        <f t="shared" si="4"/>
        <v>13.554224497172074</v>
      </c>
      <c r="J30" s="78">
        <f>SEKTOR_USD!J30*$B$55</f>
        <v>40541860.775275938</v>
      </c>
      <c r="K30" s="78">
        <f>SEKTOR_USD!K30*$C$55</f>
        <v>48989399.194339484</v>
      </c>
      <c r="L30" s="79">
        <f t="shared" si="2"/>
        <v>20.836582873904977</v>
      </c>
      <c r="M30" s="79">
        <f t="shared" si="5"/>
        <v>13.004878288676998</v>
      </c>
    </row>
    <row r="31" spans="1:13" ht="14.25" x14ac:dyDescent="0.2">
      <c r="A31" s="14" t="str">
        <f>SEKTOR_USD!A31</f>
        <v xml:space="preserve"> Otomotiv Endüstrisi</v>
      </c>
      <c r="B31" s="78">
        <f>SEKTOR_USD!B31*$B$53</f>
        <v>4574405.3520645127</v>
      </c>
      <c r="C31" s="78">
        <f>SEKTOR_USD!C31*$C$53</f>
        <v>5920273.6921588685</v>
      </c>
      <c r="D31" s="79">
        <f t="shared" si="0"/>
        <v>29.4217113812824</v>
      </c>
      <c r="E31" s="79">
        <f t="shared" si="3"/>
        <v>17.854921980342752</v>
      </c>
      <c r="F31" s="78">
        <f>SEKTOR_USD!F31*$B$54</f>
        <v>12785239.259819929</v>
      </c>
      <c r="G31" s="78">
        <f>SEKTOR_USD!G31*$C$54</f>
        <v>16319509.003492758</v>
      </c>
      <c r="H31" s="79">
        <f t="shared" si="1"/>
        <v>27.643360220719149</v>
      </c>
      <c r="I31" s="79">
        <f t="shared" si="4"/>
        <v>17.657143364823245</v>
      </c>
      <c r="J31" s="78">
        <f>SEKTOR_USD!J31*$B$55</f>
        <v>49303082.698660493</v>
      </c>
      <c r="K31" s="78">
        <f>SEKTOR_USD!K31*$C$55</f>
        <v>61074122.039570689</v>
      </c>
      <c r="L31" s="79">
        <f t="shared" si="2"/>
        <v>23.87485466751555</v>
      </c>
      <c r="M31" s="79">
        <f t="shared" si="5"/>
        <v>16.212926403967735</v>
      </c>
    </row>
    <row r="32" spans="1:13" ht="14.25" x14ac:dyDescent="0.2">
      <c r="A32" s="14" t="str">
        <f>SEKTOR_USD!A32</f>
        <v xml:space="preserve"> Gemi ve Yat</v>
      </c>
      <c r="B32" s="78">
        <f>SEKTOR_USD!B32*$B$53</f>
        <v>121394.38239708</v>
      </c>
      <c r="C32" s="78">
        <f>SEKTOR_USD!C32*$C$53</f>
        <v>229664.38315394704</v>
      </c>
      <c r="D32" s="79">
        <f t="shared" si="0"/>
        <v>89.18864169737013</v>
      </c>
      <c r="E32" s="79">
        <f t="shared" si="3"/>
        <v>0.69264359320218227</v>
      </c>
      <c r="F32" s="78">
        <f>SEKTOR_USD!F32*$B$54</f>
        <v>414948.877101488</v>
      </c>
      <c r="G32" s="78">
        <f>SEKTOR_USD!G32*$C$54</f>
        <v>532591.52166284807</v>
      </c>
      <c r="H32" s="79">
        <f t="shared" si="1"/>
        <v>28.351117704696687</v>
      </c>
      <c r="I32" s="79">
        <f t="shared" si="4"/>
        <v>0.5762455752117045</v>
      </c>
      <c r="J32" s="78">
        <f>SEKTOR_USD!J32*$B$55</f>
        <v>2697986.6370899561</v>
      </c>
      <c r="K32" s="78">
        <f>SEKTOR_USD!K32*$C$55</f>
        <v>2960597.5128909419</v>
      </c>
      <c r="L32" s="79">
        <f t="shared" si="2"/>
        <v>9.7335869715143399</v>
      </c>
      <c r="M32" s="79">
        <f t="shared" si="5"/>
        <v>0.785929424530589</v>
      </c>
    </row>
    <row r="33" spans="1:13" ht="14.25" x14ac:dyDescent="0.2">
      <c r="A33" s="14" t="str">
        <f>SEKTOR_USD!A33</f>
        <v xml:space="preserve"> Elektrik Elektronik ve Hizmet</v>
      </c>
      <c r="B33" s="78">
        <f>SEKTOR_USD!B33*$B$53</f>
        <v>2166196.4238288542</v>
      </c>
      <c r="C33" s="78">
        <f>SEKTOR_USD!C33*$C$53</f>
        <v>2603184.0112201143</v>
      </c>
      <c r="D33" s="79">
        <f t="shared" si="0"/>
        <v>20.17303613764</v>
      </c>
      <c r="E33" s="79">
        <f t="shared" si="3"/>
        <v>7.8509288316131398</v>
      </c>
      <c r="F33" s="78">
        <f>SEKTOR_USD!F33*$B$54</f>
        <v>5901896.2476778971</v>
      </c>
      <c r="G33" s="78">
        <f>SEKTOR_USD!G33*$C$54</f>
        <v>6872997.2862093681</v>
      </c>
      <c r="H33" s="79">
        <f t="shared" si="1"/>
        <v>16.454051338390624</v>
      </c>
      <c r="I33" s="79">
        <f t="shared" si="4"/>
        <v>7.436344953923955</v>
      </c>
      <c r="J33" s="78">
        <f>SEKTOR_USD!J33*$B$55</f>
        <v>26141642.740163926</v>
      </c>
      <c r="K33" s="78">
        <f>SEKTOR_USD!K33*$C$55</f>
        <v>29571937.43287082</v>
      </c>
      <c r="L33" s="79">
        <f t="shared" si="2"/>
        <v>13.121955367543148</v>
      </c>
      <c r="M33" s="79">
        <f t="shared" si="5"/>
        <v>7.8502584926432997</v>
      </c>
    </row>
    <row r="34" spans="1:13" ht="14.25" x14ac:dyDescent="0.2">
      <c r="A34" s="14" t="str">
        <f>SEKTOR_USD!A34</f>
        <v xml:space="preserve"> Makine ve Aksamları</v>
      </c>
      <c r="B34" s="78">
        <f>SEKTOR_USD!B34*$B$53</f>
        <v>1163594.964884084</v>
      </c>
      <c r="C34" s="78">
        <f>SEKTOR_USD!C34*$C$53</f>
        <v>1360944.0634699981</v>
      </c>
      <c r="D34" s="79">
        <f t="shared" si="0"/>
        <v>16.960291556914207</v>
      </c>
      <c r="E34" s="79">
        <f t="shared" si="3"/>
        <v>4.1044639718347975</v>
      </c>
      <c r="F34" s="78">
        <f>SEKTOR_USD!F34*$B$54</f>
        <v>3314204.188225064</v>
      </c>
      <c r="G34" s="78">
        <f>SEKTOR_USD!G34*$C$54</f>
        <v>3787201.3367027841</v>
      </c>
      <c r="H34" s="79">
        <f t="shared" si="1"/>
        <v>14.271816750404739</v>
      </c>
      <c r="I34" s="79">
        <f t="shared" si="4"/>
        <v>4.0976206416074952</v>
      </c>
      <c r="J34" s="78">
        <f>SEKTOR_USD!J34*$B$55</f>
        <v>13348445.283426726</v>
      </c>
      <c r="K34" s="78">
        <f>SEKTOR_USD!K34*$C$55</f>
        <v>15522945.244062413</v>
      </c>
      <c r="L34" s="79">
        <f t="shared" si="2"/>
        <v>16.290286355187149</v>
      </c>
      <c r="M34" s="79">
        <f t="shared" si="5"/>
        <v>4.1207693276661947</v>
      </c>
    </row>
    <row r="35" spans="1:13" ht="14.25" x14ac:dyDescent="0.2">
      <c r="A35" s="14" t="str">
        <f>SEKTOR_USD!A35</f>
        <v xml:space="preserve"> Demir ve Demir Dışı Metaller </v>
      </c>
      <c r="B35" s="78">
        <f>SEKTOR_USD!B35*$B$53</f>
        <v>1372995.4140424342</v>
      </c>
      <c r="C35" s="78">
        <f>SEKTOR_USD!C35*$C$53</f>
        <v>1554383.3554066229</v>
      </c>
      <c r="D35" s="79">
        <f t="shared" si="0"/>
        <v>13.211110504013865</v>
      </c>
      <c r="E35" s="79">
        <f t="shared" si="3"/>
        <v>4.6878565048583365</v>
      </c>
      <c r="F35" s="78">
        <f>SEKTOR_USD!F35*$B$54</f>
        <v>3666435.0001843884</v>
      </c>
      <c r="G35" s="78">
        <f>SEKTOR_USD!G35*$C$54</f>
        <v>4311052.1452744976</v>
      </c>
      <c r="H35" s="79">
        <f t="shared" si="1"/>
        <v>17.581578428574101</v>
      </c>
      <c r="I35" s="79">
        <f t="shared" si="4"/>
        <v>4.6644090680699382</v>
      </c>
      <c r="J35" s="78">
        <f>SEKTOR_USD!J35*$B$55</f>
        <v>15370052.575191399</v>
      </c>
      <c r="K35" s="78">
        <f>SEKTOR_USD!K35*$C$55</f>
        <v>17626612.766682137</v>
      </c>
      <c r="L35" s="79">
        <f t="shared" si="2"/>
        <v>14.6815385337915</v>
      </c>
      <c r="M35" s="79">
        <f t="shared" si="5"/>
        <v>4.6792154515507525</v>
      </c>
    </row>
    <row r="36" spans="1:13" ht="14.25" x14ac:dyDescent="0.2">
      <c r="A36" s="14" t="str">
        <f>SEKTOR_USD!A36</f>
        <v xml:space="preserve"> Çelik</v>
      </c>
      <c r="B36" s="78">
        <f>SEKTOR_USD!B36*$B$53</f>
        <v>2467131.0451135263</v>
      </c>
      <c r="C36" s="78">
        <f>SEKTOR_USD!C36*$C$53</f>
        <v>2136406.8775014002</v>
      </c>
      <c r="D36" s="79">
        <f t="shared" si="0"/>
        <v>-13.405212838903239</v>
      </c>
      <c r="E36" s="79">
        <f t="shared" si="3"/>
        <v>6.4431781534993862</v>
      </c>
      <c r="F36" s="78">
        <f>SEKTOR_USD!F36*$B$54</f>
        <v>6746112.6976807872</v>
      </c>
      <c r="G36" s="78">
        <f>SEKTOR_USD!G36*$C$54</f>
        <v>6216162.3553110361</v>
      </c>
      <c r="H36" s="79">
        <f t="shared" si="1"/>
        <v>-7.8556402200624378</v>
      </c>
      <c r="I36" s="79">
        <f t="shared" si="4"/>
        <v>6.7256723142377117</v>
      </c>
      <c r="J36" s="78">
        <f>SEKTOR_USD!J36*$B$55</f>
        <v>28063329.099592686</v>
      </c>
      <c r="K36" s="78">
        <f>SEKTOR_USD!K36*$C$55</f>
        <v>26279094.441857617</v>
      </c>
      <c r="L36" s="79">
        <f t="shared" si="2"/>
        <v>-6.3578866619960817</v>
      </c>
      <c r="M36" s="79">
        <f t="shared" si="5"/>
        <v>6.9761301500610164</v>
      </c>
    </row>
    <row r="37" spans="1:13" ht="14.25" x14ac:dyDescent="0.2">
      <c r="A37" s="14" t="str">
        <f>SEKTOR_USD!A37</f>
        <v xml:space="preserve"> Çimento Cam Seramik ve Toprak Ürünleri</v>
      </c>
      <c r="B37" s="78">
        <f>SEKTOR_USD!B37*$B$53</f>
        <v>659473.64557990397</v>
      </c>
      <c r="C37" s="78">
        <f>SEKTOR_USD!C37*$C$53</f>
        <v>795201.11042274011</v>
      </c>
      <c r="D37" s="79">
        <f t="shared" si="0"/>
        <v>20.581181030135792</v>
      </c>
      <c r="E37" s="79">
        <f t="shared" si="3"/>
        <v>2.3982428049035778</v>
      </c>
      <c r="F37" s="78">
        <f>SEKTOR_USD!F37*$B$54</f>
        <v>1648774.580797774</v>
      </c>
      <c r="G37" s="78">
        <f>SEKTOR_USD!G37*$C$54</f>
        <v>2014333.6994731319</v>
      </c>
      <c r="H37" s="79">
        <f t="shared" si="1"/>
        <v>22.171564441421634</v>
      </c>
      <c r="I37" s="79">
        <f t="shared" si="4"/>
        <v>2.1794392777735911</v>
      </c>
      <c r="J37" s="78">
        <f>SEKTOR_USD!J37*$B$55</f>
        <v>6893442.0309181781</v>
      </c>
      <c r="K37" s="78">
        <f>SEKTOR_USD!K37*$C$55</f>
        <v>7868212.2888566833</v>
      </c>
      <c r="L37" s="79">
        <f t="shared" si="2"/>
        <v>14.140544789765494</v>
      </c>
      <c r="M37" s="79">
        <f t="shared" si="5"/>
        <v>2.0887201077958326</v>
      </c>
    </row>
    <row r="38" spans="1:13" ht="14.25" x14ac:dyDescent="0.2">
      <c r="A38" s="14" t="str">
        <f>SEKTOR_USD!A38</f>
        <v xml:space="preserve"> Mücevher</v>
      </c>
      <c r="B38" s="78">
        <f>SEKTOR_USD!B38*$B$53</f>
        <v>412490.749811452</v>
      </c>
      <c r="C38" s="78">
        <f>SEKTOR_USD!C38*$C$53</f>
        <v>575561.86096279498</v>
      </c>
      <c r="D38" s="79">
        <f t="shared" si="0"/>
        <v>39.533277104003467</v>
      </c>
      <c r="E38" s="79">
        <f t="shared" si="3"/>
        <v>1.7358339591567344</v>
      </c>
      <c r="F38" s="78">
        <f>SEKTOR_USD!F38*$B$54</f>
        <v>1450304.8277575581</v>
      </c>
      <c r="G38" s="78">
        <f>SEKTOR_USD!G38*$C$54</f>
        <v>1550615.535005454</v>
      </c>
      <c r="H38" s="79">
        <f t="shared" si="1"/>
        <v>6.9165257763772985</v>
      </c>
      <c r="I38" s="79">
        <f t="shared" si="4"/>
        <v>1.6777122889820739</v>
      </c>
      <c r="J38" s="78">
        <f>SEKTOR_USD!J38*$B$55</f>
        <v>6982065.4643406384</v>
      </c>
      <c r="K38" s="78">
        <f>SEKTOR_USD!K38*$C$55</f>
        <v>7337608.7362049203</v>
      </c>
      <c r="L38" s="79">
        <f t="shared" si="2"/>
        <v>5.0922362971264148</v>
      </c>
      <c r="M38" s="79">
        <f t="shared" si="5"/>
        <v>1.9478644382988055</v>
      </c>
    </row>
    <row r="39" spans="1:13" ht="14.25" x14ac:dyDescent="0.2">
      <c r="A39" s="14" t="str">
        <f>SEKTOR_USD!A39</f>
        <v xml:space="preserve"> Savunma ve Havacılık Sanayii</v>
      </c>
      <c r="B39" s="78">
        <f>SEKTOR_USD!B39*$B$53</f>
        <v>351703.09300535603</v>
      </c>
      <c r="C39" s="78">
        <f>SEKTOR_USD!C39*$C$53</f>
        <v>476394.900707817</v>
      </c>
      <c r="D39" s="79">
        <f t="shared" si="0"/>
        <v>35.453713709751781</v>
      </c>
      <c r="E39" s="79">
        <f t="shared" si="3"/>
        <v>1.4367568504876731</v>
      </c>
      <c r="F39" s="78">
        <f>SEKTOR_USD!F39*$B$54</f>
        <v>817328.91646837606</v>
      </c>
      <c r="G39" s="78">
        <f>SEKTOR_USD!G39*$C$54</f>
        <v>1236511.2717896239</v>
      </c>
      <c r="H39" s="79">
        <f t="shared" si="1"/>
        <v>51.286862225859686</v>
      </c>
      <c r="I39" s="79">
        <f t="shared" si="4"/>
        <v>1.3378623580854352</v>
      </c>
      <c r="J39" s="78">
        <f>SEKTOR_USD!J39*$B$55</f>
        <v>3731119.0690451963</v>
      </c>
      <c r="K39" s="78">
        <f>SEKTOR_USD!K39*$C$55</f>
        <v>4948555.3343287762</v>
      </c>
      <c r="L39" s="79">
        <f t="shared" si="2"/>
        <v>32.629252584938953</v>
      </c>
      <c r="M39" s="79">
        <f t="shared" si="5"/>
        <v>1.3136588912314122</v>
      </c>
    </row>
    <row r="40" spans="1:13" ht="14.25" x14ac:dyDescent="0.2">
      <c r="A40" s="14" t="str">
        <f>SEKTOR_USD!A40</f>
        <v xml:space="preserve"> İklimlendirme Sanayii</v>
      </c>
      <c r="B40" s="78">
        <f>SEKTOR_USD!B40*$B$53</f>
        <v>814560.51405228802</v>
      </c>
      <c r="C40" s="78">
        <f>SEKTOR_USD!C40*$C$53</f>
        <v>912911.96143035009</v>
      </c>
      <c r="D40" s="79">
        <f t="shared" si="0"/>
        <v>12.07417321136545</v>
      </c>
      <c r="E40" s="79">
        <f t="shared" si="3"/>
        <v>2.7532463351904046</v>
      </c>
      <c r="F40" s="78">
        <f>SEKTOR_USD!F40*$B$54</f>
        <v>2176215.8175321864</v>
      </c>
      <c r="G40" s="78">
        <f>SEKTOR_USD!G40*$C$54</f>
        <v>2502831.836418476</v>
      </c>
      <c r="H40" s="79">
        <f t="shared" si="1"/>
        <v>15.008438788790251</v>
      </c>
      <c r="I40" s="79">
        <f t="shared" si="4"/>
        <v>2.7079773383026757</v>
      </c>
      <c r="J40" s="78">
        <f>SEKTOR_USD!J40*$B$55</f>
        <v>9496824.2453946043</v>
      </c>
      <c r="K40" s="78">
        <f>SEKTOR_USD!K40*$C$55</f>
        <v>10263635.688664658</v>
      </c>
      <c r="L40" s="79">
        <f t="shared" si="2"/>
        <v>8.074398593213008</v>
      </c>
      <c r="M40" s="79">
        <f t="shared" si="5"/>
        <v>2.7246166543277011</v>
      </c>
    </row>
    <row r="41" spans="1:13" ht="14.25" x14ac:dyDescent="0.2">
      <c r="A41" s="14" t="str">
        <f>SEKTOR_USD!A41</f>
        <v xml:space="preserve"> Diğer Sanayi Ürünleri</v>
      </c>
      <c r="B41" s="78">
        <f>SEKTOR_USD!B41*$B$53</f>
        <v>27465.965357616002</v>
      </c>
      <c r="C41" s="78">
        <f>SEKTOR_USD!C41*$C$53</f>
        <v>25987.866596496002</v>
      </c>
      <c r="D41" s="79">
        <f t="shared" si="0"/>
        <v>-5.3815649363663809</v>
      </c>
      <c r="E41" s="79">
        <f t="shared" si="3"/>
        <v>7.8376668823698717E-2</v>
      </c>
      <c r="F41" s="78">
        <f>SEKTOR_USD!F41*$B$54</f>
        <v>53797.498131572</v>
      </c>
      <c r="G41" s="78">
        <f>SEKTOR_USD!G41*$C$54</f>
        <v>63368.755054206005</v>
      </c>
      <c r="H41" s="79">
        <f t="shared" si="1"/>
        <v>17.791267726290314</v>
      </c>
      <c r="I41" s="79">
        <f t="shared" si="4"/>
        <v>6.856279760641143E-2</v>
      </c>
      <c r="J41" s="78">
        <f>SEKTOR_USD!J41*$B$55</f>
        <v>235825.38411132401</v>
      </c>
      <c r="K41" s="78">
        <f>SEKTOR_USD!K41*$C$55</f>
        <v>286793.48514756002</v>
      </c>
      <c r="L41" s="79">
        <f t="shared" si="2"/>
        <v>21.612644130021195</v>
      </c>
      <c r="M41" s="79">
        <f t="shared" si="5"/>
        <v>7.613309062096979E-2</v>
      </c>
    </row>
    <row r="42" spans="1:13" ht="16.5" x14ac:dyDescent="0.25">
      <c r="A42" s="72" t="s">
        <v>31</v>
      </c>
      <c r="B42" s="73">
        <f>SEKTOR_USD!B42*$B$53</f>
        <v>711685.54440661613</v>
      </c>
      <c r="C42" s="73">
        <f>SEKTOR_USD!C42*$C$53</f>
        <v>768630.35275311617</v>
      </c>
      <c r="D42" s="80">
        <f t="shared" si="0"/>
        <v>8.001400168100794</v>
      </c>
      <c r="E42" s="80">
        <f t="shared" si="3"/>
        <v>2.3181081979886855</v>
      </c>
      <c r="F42" s="73">
        <f>SEKTOR_USD!F42*$B$54</f>
        <v>2046412.5276708542</v>
      </c>
      <c r="G42" s="73">
        <f>SEKTOR_USD!G42*$C$54</f>
        <v>2192246.5629617199</v>
      </c>
      <c r="H42" s="80">
        <f t="shared" si="1"/>
        <v>7.1263263549724369</v>
      </c>
      <c r="I42" s="80">
        <f t="shared" si="4"/>
        <v>2.3719348324126357</v>
      </c>
      <c r="J42" s="73">
        <f>SEKTOR_USD!J42*$B$55</f>
        <v>9855635.5955448858</v>
      </c>
      <c r="K42" s="73">
        <f>SEKTOR_USD!K42*$C$55</f>
        <v>10827584.89122761</v>
      </c>
      <c r="L42" s="80">
        <f t="shared" si="2"/>
        <v>9.8618631569746942</v>
      </c>
      <c r="M42" s="80">
        <f t="shared" si="5"/>
        <v>2.8743243637697686</v>
      </c>
    </row>
    <row r="43" spans="1:13" ht="14.25" x14ac:dyDescent="0.2">
      <c r="A43" s="14" t="str">
        <f>SEKTOR_USD!A43</f>
        <v xml:space="preserve"> Madencilik Ürünleri</v>
      </c>
      <c r="B43" s="78">
        <f>SEKTOR_USD!B43*$B$53</f>
        <v>711685.54440661613</v>
      </c>
      <c r="C43" s="78">
        <f>SEKTOR_USD!C43*$C$53</f>
        <v>768630.35275311617</v>
      </c>
      <c r="D43" s="79">
        <f t="shared" si="0"/>
        <v>8.001400168100794</v>
      </c>
      <c r="E43" s="79">
        <f t="shared" si="3"/>
        <v>2.3181081979886855</v>
      </c>
      <c r="F43" s="78">
        <f>SEKTOR_USD!F43*$B$54</f>
        <v>2046412.5276708542</v>
      </c>
      <c r="G43" s="78">
        <f>SEKTOR_USD!G43*$C$54</f>
        <v>2192246.5629617199</v>
      </c>
      <c r="H43" s="79">
        <f t="shared" si="1"/>
        <v>7.1263263549724369</v>
      </c>
      <c r="I43" s="79">
        <f t="shared" si="4"/>
        <v>2.3719348324126357</v>
      </c>
      <c r="J43" s="78">
        <f>SEKTOR_USD!J43*$B$55</f>
        <v>9855635.5955448858</v>
      </c>
      <c r="K43" s="78">
        <f>SEKTOR_USD!K43*$C$55</f>
        <v>10827584.89122761</v>
      </c>
      <c r="L43" s="79">
        <f t="shared" si="2"/>
        <v>9.8618631569746942</v>
      </c>
      <c r="M43" s="79">
        <f t="shared" si="5"/>
        <v>2.8743243637697686</v>
      </c>
    </row>
    <row r="44" spans="1:13" ht="18" x14ac:dyDescent="0.25">
      <c r="A44" s="81" t="s">
        <v>33</v>
      </c>
      <c r="B44" s="142">
        <f>SEKTOR_USD!B44*$B$53</f>
        <v>28867457.751944441</v>
      </c>
      <c r="C44" s="142">
        <f>SEKTOR_USD!C44*$C$53</f>
        <v>33157656.464008924</v>
      </c>
      <c r="D44" s="143">
        <f>(C44-B44)/B44*100</f>
        <v>14.861712967348172</v>
      </c>
      <c r="E44" s="144">
        <f t="shared" si="3"/>
        <v>100</v>
      </c>
      <c r="F44" s="142">
        <f>SEKTOR_USD!F44*$B$54</f>
        <v>79609266.505117059</v>
      </c>
      <c r="G44" s="142">
        <f>SEKTOR_USD!G44*$C$54</f>
        <v>92424401.084065855</v>
      </c>
      <c r="H44" s="143">
        <f>(G44-F44)/F44*100</f>
        <v>16.097541330976934</v>
      </c>
      <c r="I44" s="143">
        <f t="shared" si="4"/>
        <v>100</v>
      </c>
      <c r="J44" s="142">
        <f>SEKTOR_USD!J44*$B$55</f>
        <v>329402719.7311033</v>
      </c>
      <c r="K44" s="142">
        <f>SEKTOR_USD!K44*$C$55</f>
        <v>376700174.40296423</v>
      </c>
      <c r="L44" s="143">
        <f>(K44-J44)/J44*100</f>
        <v>14.35855013901239</v>
      </c>
      <c r="M44" s="143">
        <f t="shared" si="5"/>
        <v>100</v>
      </c>
    </row>
    <row r="45" spans="1:13" ht="14.25" hidden="1" x14ac:dyDescent="0.2">
      <c r="A45" s="82" t="s">
        <v>34</v>
      </c>
      <c r="B45" s="78">
        <f>SEKTOR_USD!B45*2.1157</f>
        <v>0</v>
      </c>
      <c r="C45" s="78">
        <f>SEKTOR_USD!C45*2.7012</f>
        <v>0</v>
      </c>
      <c r="D45" s="79"/>
      <c r="E45" s="79"/>
      <c r="F45" s="78">
        <f>SEKTOR_USD!F45*2.1642</f>
        <v>10098169.542281106</v>
      </c>
      <c r="G45" s="78">
        <f>SEKTOR_USD!G45*2.5613</f>
        <v>5216962.2482095966</v>
      </c>
      <c r="H45" s="79">
        <f>(G45-F45)/F45*100</f>
        <v>-48.337545469343333</v>
      </c>
      <c r="I45" s="79">
        <f t="shared" ref="I45:I46" si="6">G45/G$46*100</f>
        <v>6.0922845006474704</v>
      </c>
      <c r="J45" s="78">
        <f>SEKTOR_USD!J45*2.0809</f>
        <v>16732716.928822275</v>
      </c>
      <c r="K45" s="78">
        <f>SEKTOR_USD!K45*2.3856</f>
        <v>18330350.57745121</v>
      </c>
      <c r="L45" s="79">
        <f>(K45-J45)/J45*100</f>
        <v>9.5479631635732449</v>
      </c>
      <c r="M45" s="79">
        <f t="shared" ref="M45:M46" si="7">K45/K$46*100</f>
        <v>5.4782453042618684</v>
      </c>
    </row>
    <row r="46" spans="1:13" s="24" customFormat="1" ht="18" hidden="1" x14ac:dyDescent="0.25">
      <c r="A46" s="83" t="s">
        <v>35</v>
      </c>
      <c r="B46" s="84">
        <f>SEKTOR_USD!B46*2.1157</f>
        <v>23637619.152329456</v>
      </c>
      <c r="C46" s="84">
        <f>SEKTOR_USD!C46*2.7012</f>
        <v>30973289.636055227</v>
      </c>
      <c r="D46" s="85">
        <f>(C46-B46)/B46*100</f>
        <v>31.033880512466293</v>
      </c>
      <c r="E46" s="86">
        <f>C46/C$46*100</f>
        <v>100</v>
      </c>
      <c r="F46" s="84">
        <f>SEKTOR_USD!F46*2.1642</f>
        <v>80197597.718037605</v>
      </c>
      <c r="G46" s="84">
        <f>SEKTOR_USD!G46*2.5613</f>
        <v>85632282.071777061</v>
      </c>
      <c r="H46" s="85">
        <f>(G46-F46)/F46*100</f>
        <v>6.7766173905195615</v>
      </c>
      <c r="I46" s="86">
        <f t="shared" si="6"/>
        <v>100</v>
      </c>
      <c r="J46" s="84">
        <f>SEKTOR_USD!J46*2.0809</f>
        <v>321568667.95988733</v>
      </c>
      <c r="K46" s="84">
        <f>SEKTOR_USD!K46*2.3856</f>
        <v>334602588.22639591</v>
      </c>
      <c r="L46" s="85">
        <f>(K46-J46)/J46*100</f>
        <v>4.0532307917929487</v>
      </c>
      <c r="M46" s="86">
        <f t="shared" si="7"/>
        <v>100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117</v>
      </c>
    </row>
    <row r="49" spans="1:3" hidden="1" x14ac:dyDescent="0.2">
      <c r="A49" s="1" t="s">
        <v>114</v>
      </c>
    </row>
    <row r="51" spans="1:3" x14ac:dyDescent="0.2">
      <c r="A51" s="29" t="s">
        <v>121</v>
      </c>
    </row>
    <row r="52" spans="1:3" x14ac:dyDescent="0.2">
      <c r="A52" s="139"/>
      <c r="B52" s="140">
        <v>2015</v>
      </c>
      <c r="C52" s="140">
        <v>2016</v>
      </c>
    </row>
    <row r="53" spans="1:3" x14ac:dyDescent="0.2">
      <c r="A53" s="150" t="s">
        <v>125</v>
      </c>
      <c r="B53" s="141">
        <v>2.5838000000000001</v>
      </c>
      <c r="C53" s="141">
        <v>2.8917000000000002</v>
      </c>
    </row>
    <row r="54" spans="1:3" x14ac:dyDescent="0.2">
      <c r="A54" s="140" t="s">
        <v>126</v>
      </c>
      <c r="B54" s="141">
        <v>2.4578000000000002</v>
      </c>
      <c r="C54" s="141">
        <v>2.9438</v>
      </c>
    </row>
    <row r="55" spans="1:3" x14ac:dyDescent="0.2">
      <c r="A55" s="140" t="s">
        <v>127</v>
      </c>
      <c r="B55" s="141">
        <v>2.2486000000000002</v>
      </c>
      <c r="C55" s="141">
        <v>2.8414000000000001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D6" sqref="D6:E6"/>
    </sheetView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59" t="s">
        <v>37</v>
      </c>
      <c r="B5" s="160"/>
      <c r="C5" s="160"/>
      <c r="D5" s="160"/>
      <c r="E5" s="160"/>
      <c r="F5" s="160"/>
      <c r="G5" s="161"/>
    </row>
    <row r="6" spans="1:7" ht="50.25" customHeight="1" x14ac:dyDescent="0.2">
      <c r="A6" s="70"/>
      <c r="B6" s="162" t="s">
        <v>223</v>
      </c>
      <c r="C6" s="162"/>
      <c r="D6" s="162" t="s">
        <v>224</v>
      </c>
      <c r="E6" s="162"/>
      <c r="F6" s="162" t="s">
        <v>124</v>
      </c>
      <c r="G6" s="162"/>
    </row>
    <row r="7" spans="1:7" ht="30" x14ac:dyDescent="0.25">
      <c r="A7" s="71" t="s">
        <v>1</v>
      </c>
      <c r="B7" s="87" t="s">
        <v>38</v>
      </c>
      <c r="C7" s="87" t="s">
        <v>39</v>
      </c>
      <c r="D7" s="87" t="s">
        <v>38</v>
      </c>
      <c r="E7" s="87" t="s">
        <v>39</v>
      </c>
      <c r="F7" s="87" t="s">
        <v>38</v>
      </c>
      <c r="G7" s="87" t="s">
        <v>39</v>
      </c>
    </row>
    <row r="8" spans="1:7" ht="16.5" x14ac:dyDescent="0.25">
      <c r="A8" s="72" t="s">
        <v>2</v>
      </c>
      <c r="B8" s="145">
        <f>SEKTOR_USD!D8</f>
        <v>-0.96896047747184222</v>
      </c>
      <c r="C8" s="145">
        <f>SEKTOR_TL!D8</f>
        <v>10.832129803891414</v>
      </c>
      <c r="D8" s="145">
        <f>SEKTOR_USD!H8</f>
        <v>-6.0905828123460033</v>
      </c>
      <c r="E8" s="145">
        <f>SEKTOR_TL!H8</f>
        <v>12.478860085041827</v>
      </c>
      <c r="F8" s="145">
        <f>SEKTOR_USD!L8</f>
        <v>-7.4759063784654467</v>
      </c>
      <c r="G8" s="145">
        <f>SEKTOR_TL!L8</f>
        <v>16.916285518201665</v>
      </c>
    </row>
    <row r="9" spans="1:7" s="23" customFormat="1" ht="15.75" x14ac:dyDescent="0.25">
      <c r="A9" s="75" t="s">
        <v>3</v>
      </c>
      <c r="B9" s="146">
        <f>SEKTOR_USD!D9</f>
        <v>-1.5368141241871762</v>
      </c>
      <c r="C9" s="146">
        <f>SEKTOR_TL!D9</f>
        <v>10.196607553637255</v>
      </c>
      <c r="D9" s="146">
        <f>SEKTOR_USD!H9</f>
        <v>-6.870079476204725</v>
      </c>
      <c r="E9" s="146">
        <f>SEKTOR_TL!H9</f>
        <v>11.54522745461327</v>
      </c>
      <c r="F9" s="146">
        <f>SEKTOR_USD!L9</f>
        <v>-5.6456506449569153</v>
      </c>
      <c r="G9" s="146">
        <f>SEKTOR_TL!L9</f>
        <v>19.22905285840941</v>
      </c>
    </row>
    <row r="10" spans="1:7" ht="14.25" x14ac:dyDescent="0.2">
      <c r="A10" s="14" t="s">
        <v>4</v>
      </c>
      <c r="B10" s="147">
        <f>SEKTOR_USD!D10</f>
        <v>2.8632673769009003</v>
      </c>
      <c r="C10" s="147">
        <f>SEKTOR_TL!D10</f>
        <v>15.121027275247446</v>
      </c>
      <c r="D10" s="147">
        <f>SEKTOR_USD!H10</f>
        <v>-1.1344472730718362</v>
      </c>
      <c r="E10" s="147">
        <f>SEKTOR_TL!H10</f>
        <v>18.415011033253773</v>
      </c>
      <c r="F10" s="147">
        <f>SEKTOR_USD!L10</f>
        <v>-6.843779602755121</v>
      </c>
      <c r="G10" s="147">
        <f>SEKTOR_TL!L10</f>
        <v>17.715060320524589</v>
      </c>
    </row>
    <row r="11" spans="1:7" ht="14.25" x14ac:dyDescent="0.2">
      <c r="A11" s="14" t="s">
        <v>5</v>
      </c>
      <c r="B11" s="147">
        <f>SEKTOR_USD!D11</f>
        <v>-2.97489494705844</v>
      </c>
      <c r="C11" s="147">
        <f>SEKTOR_TL!D11</f>
        <v>8.5871570096722447</v>
      </c>
      <c r="D11" s="147">
        <f>SEKTOR_USD!H11</f>
        <v>-16.136745472179605</v>
      </c>
      <c r="E11" s="147">
        <f>SEKTOR_TL!H11</f>
        <v>0.44619117869543312</v>
      </c>
      <c r="F11" s="147">
        <f>SEKTOR_USD!L11</f>
        <v>-13.344094992786854</v>
      </c>
      <c r="G11" s="147">
        <f>SEKTOR_TL!L11</f>
        <v>9.5010622109292147</v>
      </c>
    </row>
    <row r="12" spans="1:7" ht="14.25" x14ac:dyDescent="0.2">
      <c r="A12" s="14" t="s">
        <v>6</v>
      </c>
      <c r="B12" s="147">
        <f>SEKTOR_USD!D12</f>
        <v>11.035638244624613</v>
      </c>
      <c r="C12" s="147">
        <f>SEKTOR_TL!D12</f>
        <v>24.267263376414981</v>
      </c>
      <c r="D12" s="147">
        <f>SEKTOR_USD!H12</f>
        <v>2.9560984309176659</v>
      </c>
      <c r="E12" s="147">
        <f>SEKTOR_TL!H12</f>
        <v>23.314412304066803</v>
      </c>
      <c r="F12" s="147">
        <f>SEKTOR_USD!L12</f>
        <v>-2.9792867872768305</v>
      </c>
      <c r="G12" s="147">
        <f>SEKTOR_TL!L12</f>
        <v>22.598352095806995</v>
      </c>
    </row>
    <row r="13" spans="1:7" ht="14.25" x14ac:dyDescent="0.2">
      <c r="A13" s="14" t="s">
        <v>7</v>
      </c>
      <c r="B13" s="147">
        <f>SEKTOR_USD!D13</f>
        <v>10.330555113206028</v>
      </c>
      <c r="C13" s="147">
        <f>SEKTOR_TL!D13</f>
        <v>23.47815861167966</v>
      </c>
      <c r="D13" s="147">
        <f>SEKTOR_USD!H13</f>
        <v>5.0265606692880089</v>
      </c>
      <c r="E13" s="147">
        <f>SEKTOR_TL!H13</f>
        <v>25.794283220054542</v>
      </c>
      <c r="F13" s="147">
        <f>SEKTOR_USD!L13</f>
        <v>-4.0224809818307943</v>
      </c>
      <c r="G13" s="147">
        <f>SEKTOR_TL!L13</f>
        <v>21.280139881804665</v>
      </c>
    </row>
    <row r="14" spans="1:7" ht="14.25" x14ac:dyDescent="0.2">
      <c r="A14" s="14" t="s">
        <v>8</v>
      </c>
      <c r="B14" s="147">
        <f>SEKTOR_USD!D14</f>
        <v>-32.754145045153919</v>
      </c>
      <c r="C14" s="147">
        <f>SEKTOR_TL!D14</f>
        <v>-24.740754403232295</v>
      </c>
      <c r="D14" s="147">
        <f>SEKTOR_USD!H14</f>
        <v>-28.468685215887891</v>
      </c>
      <c r="E14" s="147">
        <f>SEKTOR_TL!H14</f>
        <v>-14.324239376080561</v>
      </c>
      <c r="F14" s="147">
        <f>SEKTOR_USD!L14</f>
        <v>5.0226112527033955</v>
      </c>
      <c r="G14" s="147">
        <f>SEKTOR_TL!L14</f>
        <v>32.709796145793582</v>
      </c>
    </row>
    <row r="15" spans="1:7" ht="14.25" x14ac:dyDescent="0.2">
      <c r="A15" s="14" t="s">
        <v>9</v>
      </c>
      <c r="B15" s="147">
        <f>SEKTOR_USD!D15</f>
        <v>-1.8411085766276973</v>
      </c>
      <c r="C15" s="147">
        <f>SEKTOR_TL!D15</f>
        <v>9.8560516792962662</v>
      </c>
      <c r="D15" s="147">
        <f>SEKTOR_USD!H15</f>
        <v>-18.353775597728429</v>
      </c>
      <c r="E15" s="147">
        <f>SEKTOR_TL!H15</f>
        <v>-2.2092296381288095</v>
      </c>
      <c r="F15" s="147">
        <f>SEKTOR_USD!L15</f>
        <v>-15.589331998270575</v>
      </c>
      <c r="G15" s="147">
        <f>SEKTOR_TL!L15</f>
        <v>6.6639117940558492</v>
      </c>
    </row>
    <row r="16" spans="1:7" ht="14.25" x14ac:dyDescent="0.2">
      <c r="A16" s="14" t="s">
        <v>10</v>
      </c>
      <c r="B16" s="147">
        <f>SEKTOR_USD!D16</f>
        <v>14.357306549528989</v>
      </c>
      <c r="C16" s="147">
        <f>SEKTOR_TL!D16</f>
        <v>27.984760178525026</v>
      </c>
      <c r="D16" s="147">
        <f>SEKTOR_USD!H16</f>
        <v>8.2493497802966225</v>
      </c>
      <c r="E16" s="147">
        <f>SEKTOR_TL!H16</f>
        <v>29.654339605841486</v>
      </c>
      <c r="F16" s="147">
        <f>SEKTOR_USD!L16</f>
        <v>-10.566597923841671</v>
      </c>
      <c r="G16" s="147">
        <f>SEKTOR_TL!L16</f>
        <v>13.010792786265348</v>
      </c>
    </row>
    <row r="17" spans="1:7" ht="14.25" x14ac:dyDescent="0.2">
      <c r="A17" s="11" t="s">
        <v>11</v>
      </c>
      <c r="B17" s="147">
        <f>SEKTOR_USD!D17</f>
        <v>6.0250678983445676</v>
      </c>
      <c r="C17" s="147">
        <f>SEKTOR_TL!D17</f>
        <v>18.6596055583416</v>
      </c>
      <c r="D17" s="147">
        <f>SEKTOR_USD!H17</f>
        <v>10.914753049999357</v>
      </c>
      <c r="E17" s="147">
        <f>SEKTOR_TL!H17</f>
        <v>32.846793892337907</v>
      </c>
      <c r="F17" s="147">
        <f>SEKTOR_USD!L17</f>
        <v>-2.7007296233578284</v>
      </c>
      <c r="G17" s="147">
        <f>SEKTOR_TL!L17</f>
        <v>22.950345480828553</v>
      </c>
    </row>
    <row r="18" spans="1:7" s="23" customFormat="1" ht="15.75" x14ac:dyDescent="0.25">
      <c r="A18" s="75" t="s">
        <v>12</v>
      </c>
      <c r="B18" s="146">
        <f>SEKTOR_USD!D18</f>
        <v>-12.169072802467413</v>
      </c>
      <c r="C18" s="146">
        <f>SEKTOR_TL!D18</f>
        <v>-1.7026502913905919</v>
      </c>
      <c r="D18" s="146">
        <f>SEKTOR_USD!H18</f>
        <v>-16.227336295045077</v>
      </c>
      <c r="E18" s="146">
        <f>SEKTOR_TL!H18</f>
        <v>0.33768712452041255</v>
      </c>
      <c r="F18" s="146">
        <f>SEKTOR_USD!L18</f>
        <v>-21.236809902971178</v>
      </c>
      <c r="G18" s="146">
        <f>SEKTOR_TL!L18</f>
        <v>-0.4724146839376977</v>
      </c>
    </row>
    <row r="19" spans="1:7" ht="14.25" x14ac:dyDescent="0.2">
      <c r="A19" s="14" t="s">
        <v>13</v>
      </c>
      <c r="B19" s="147">
        <f>SEKTOR_USD!D19</f>
        <v>-12.169072802467413</v>
      </c>
      <c r="C19" s="147">
        <f>SEKTOR_TL!D19</f>
        <v>-1.7026502913905919</v>
      </c>
      <c r="D19" s="147">
        <f>SEKTOR_USD!H19</f>
        <v>-16.227336295045077</v>
      </c>
      <c r="E19" s="147">
        <f>SEKTOR_TL!H19</f>
        <v>0.33768712452041255</v>
      </c>
      <c r="F19" s="147">
        <f>SEKTOR_USD!L19</f>
        <v>-21.236809902971178</v>
      </c>
      <c r="G19" s="147">
        <f>SEKTOR_TL!L19</f>
        <v>-0.4724146839376977</v>
      </c>
    </row>
    <row r="20" spans="1:7" s="23" customFormat="1" ht="15.75" x14ac:dyDescent="0.25">
      <c r="A20" s="75" t="s">
        <v>113</v>
      </c>
      <c r="B20" s="146">
        <f>SEKTOR_USD!D20</f>
        <v>6.6001285686263733</v>
      </c>
      <c r="C20" s="146">
        <f>SEKTOR_TL!D20</f>
        <v>19.303193661234168</v>
      </c>
      <c r="D20" s="146">
        <f>SEKTOR_USD!H20</f>
        <v>2.3113456687856018</v>
      </c>
      <c r="E20" s="146">
        <f>SEKTOR_TL!H20</f>
        <v>22.542167539983332</v>
      </c>
      <c r="F20" s="146">
        <f>SEKTOR_USD!L20</f>
        <v>-7.0569572040537754</v>
      </c>
      <c r="G20" s="146">
        <f>SEKTOR_TL!L20</f>
        <v>17.445682558214724</v>
      </c>
    </row>
    <row r="21" spans="1:7" ht="14.25" x14ac:dyDescent="0.2">
      <c r="A21" s="14" t="s">
        <v>112</v>
      </c>
      <c r="B21" s="147">
        <f>SEKTOR_USD!D21</f>
        <v>6.6001285686263733</v>
      </c>
      <c r="C21" s="147">
        <f>SEKTOR_TL!D21</f>
        <v>19.303193661234168</v>
      </c>
      <c r="D21" s="147">
        <f>SEKTOR_USD!H21</f>
        <v>2.3113456687856018</v>
      </c>
      <c r="E21" s="147">
        <f>SEKTOR_TL!H21</f>
        <v>22.542167539983332</v>
      </c>
      <c r="F21" s="147">
        <f>SEKTOR_USD!L21</f>
        <v>-7.0569572040537754</v>
      </c>
      <c r="G21" s="147">
        <f>SEKTOR_TL!L21</f>
        <v>17.445682558214724</v>
      </c>
    </row>
    <row r="22" spans="1:7" ht="16.5" x14ac:dyDescent="0.25">
      <c r="A22" s="72" t="s">
        <v>14</v>
      </c>
      <c r="B22" s="145">
        <f>SEKTOR_USD!D22</f>
        <v>3.5153264043527108</v>
      </c>
      <c r="C22" s="145">
        <f>SEKTOR_TL!D22</f>
        <v>15.85078928843825</v>
      </c>
      <c r="D22" s="145">
        <f>SEKTOR_USD!H22</f>
        <v>-2.2300492306638389</v>
      </c>
      <c r="E22" s="145">
        <f>SEKTOR_TL!H22</f>
        <v>17.102767139218724</v>
      </c>
      <c r="F22" s="145">
        <f>SEKTOR_USD!L22</f>
        <v>-9.7430022512535128</v>
      </c>
      <c r="G22" s="145">
        <f>SEKTOR_TL!L22</f>
        <v>14.051513565457729</v>
      </c>
    </row>
    <row r="23" spans="1:7" s="23" customFormat="1" ht="15.75" x14ac:dyDescent="0.25">
      <c r="A23" s="75" t="s">
        <v>15</v>
      </c>
      <c r="B23" s="146">
        <f>SEKTOR_USD!D23</f>
        <v>2.1473263218643828</v>
      </c>
      <c r="C23" s="146">
        <f>SEKTOR_TL!D23</f>
        <v>14.319770696236244</v>
      </c>
      <c r="D23" s="146">
        <f>SEKTOR_USD!H23</f>
        <v>-1.5460275969746617</v>
      </c>
      <c r="E23" s="146">
        <f>SEKTOR_TL!H23</f>
        <v>17.922045715691258</v>
      </c>
      <c r="F23" s="146">
        <f>SEKTOR_USD!L23</f>
        <v>-9.8897114321085038</v>
      </c>
      <c r="G23" s="146">
        <f>SEKTOR_TL!L23</f>
        <v>13.866127340036863</v>
      </c>
    </row>
    <row r="24" spans="1:7" ht="14.25" x14ac:dyDescent="0.2">
      <c r="A24" s="14" t="s">
        <v>16</v>
      </c>
      <c r="B24" s="147">
        <f>SEKTOR_USD!D24</f>
        <v>3.99806967613626</v>
      </c>
      <c r="C24" s="147">
        <f>SEKTOR_TL!D24</f>
        <v>16.391058937411273</v>
      </c>
      <c r="D24" s="147">
        <f>SEKTOR_USD!H24</f>
        <v>2.8897487924597291E-2</v>
      </c>
      <c r="E24" s="147">
        <f>SEKTOR_TL!H24</f>
        <v>19.80839304457335</v>
      </c>
      <c r="F24" s="147">
        <f>SEKTOR_USD!L24</f>
        <v>-7.1815304545763903</v>
      </c>
      <c r="G24" s="147">
        <f>SEKTOR_TL!L24</f>
        <v>17.288267974013458</v>
      </c>
    </row>
    <row r="25" spans="1:7" ht="14.25" x14ac:dyDescent="0.2">
      <c r="A25" s="14" t="s">
        <v>17</v>
      </c>
      <c r="B25" s="147">
        <f>SEKTOR_USD!D25</f>
        <v>-12.110600888135933</v>
      </c>
      <c r="C25" s="147">
        <f>SEKTOR_TL!D25</f>
        <v>-1.637210538053522</v>
      </c>
      <c r="D25" s="147">
        <f>SEKTOR_USD!H25</f>
        <v>-13.157450335553737</v>
      </c>
      <c r="E25" s="147">
        <f>SEKTOR_TL!H25</f>
        <v>4.0146056238086398</v>
      </c>
      <c r="F25" s="147">
        <f>SEKTOR_USD!L25</f>
        <v>-21.535572053662367</v>
      </c>
      <c r="G25" s="147">
        <f>SEKTOR_TL!L25</f>
        <v>-0.84993971060938533</v>
      </c>
    </row>
    <row r="26" spans="1:7" ht="14.25" x14ac:dyDescent="0.2">
      <c r="A26" s="14" t="s">
        <v>18</v>
      </c>
      <c r="B26" s="147">
        <f>SEKTOR_USD!D26</f>
        <v>6.937040564647619</v>
      </c>
      <c r="C26" s="147">
        <f>SEKTOR_TL!D26</f>
        <v>19.680253967331652</v>
      </c>
      <c r="D26" s="147">
        <f>SEKTOR_USD!H26</f>
        <v>1.2501898488655139</v>
      </c>
      <c r="E26" s="147">
        <f>SEKTOR_TL!H26</f>
        <v>21.271181087594716</v>
      </c>
      <c r="F26" s="147">
        <f>SEKTOR_USD!L26</f>
        <v>-10.80741084028695</v>
      </c>
      <c r="G26" s="147">
        <f>SEKTOR_TL!L26</f>
        <v>12.706494191233949</v>
      </c>
    </row>
    <row r="27" spans="1:7" s="23" customFormat="1" ht="15.75" x14ac:dyDescent="0.25">
      <c r="A27" s="75" t="s">
        <v>19</v>
      </c>
      <c r="B27" s="146">
        <f>SEKTOR_USD!D27</f>
        <v>-11.74534907463711</v>
      </c>
      <c r="C27" s="146">
        <f>SEKTOR_TL!D27</f>
        <v>-1.2284332839724832</v>
      </c>
      <c r="D27" s="146">
        <f>SEKTOR_USD!H27</f>
        <v>-10.60344099494943</v>
      </c>
      <c r="E27" s="146">
        <f>SEKTOR_TL!H27</f>
        <v>7.0736391891398078</v>
      </c>
      <c r="F27" s="146">
        <f>SEKTOR_USD!L27</f>
        <v>-12.560396435032104</v>
      </c>
      <c r="G27" s="146">
        <f>SEKTOR_TL!L27</f>
        <v>10.491367770835083</v>
      </c>
    </row>
    <row r="28" spans="1:7" ht="14.25" x14ac:dyDescent="0.2">
      <c r="A28" s="14" t="s">
        <v>20</v>
      </c>
      <c r="B28" s="147">
        <f>SEKTOR_USD!D28</f>
        <v>-11.74534907463711</v>
      </c>
      <c r="C28" s="147">
        <f>SEKTOR_TL!D28</f>
        <v>-1.2284332839724832</v>
      </c>
      <c r="D28" s="147">
        <f>SEKTOR_USD!H28</f>
        <v>-10.60344099494943</v>
      </c>
      <c r="E28" s="147">
        <f>SEKTOR_TL!H28</f>
        <v>7.0736391891398078</v>
      </c>
      <c r="F28" s="147">
        <f>SEKTOR_USD!L28</f>
        <v>-12.560396435032104</v>
      </c>
      <c r="G28" s="147">
        <f>SEKTOR_TL!L28</f>
        <v>10.491367770835083</v>
      </c>
    </row>
    <row r="29" spans="1:7" s="23" customFormat="1" ht="15.75" x14ac:dyDescent="0.25">
      <c r="A29" s="75" t="s">
        <v>21</v>
      </c>
      <c r="B29" s="146">
        <f>SEKTOR_USD!D29</f>
        <v>6.7308623459293946</v>
      </c>
      <c r="C29" s="146">
        <f>SEKTOR_TL!D29</f>
        <v>19.449506403639596</v>
      </c>
      <c r="D29" s="146">
        <f>SEKTOR_USD!H29</f>
        <v>-0.75594816138644527</v>
      </c>
      <c r="E29" s="146">
        <f>SEKTOR_TL!H29</f>
        <v>18.86835373200039</v>
      </c>
      <c r="F29" s="146">
        <f>SEKTOR_USD!L29</f>
        <v>-9.1863382430558786</v>
      </c>
      <c r="G29" s="146">
        <f>SEKTOR_TL!L29</f>
        <v>14.754931297776844</v>
      </c>
    </row>
    <row r="30" spans="1:7" ht="14.25" x14ac:dyDescent="0.2">
      <c r="A30" s="14" t="s">
        <v>22</v>
      </c>
      <c r="B30" s="147">
        <f>SEKTOR_USD!D30</f>
        <v>14.274860943580139</v>
      </c>
      <c r="C30" s="147">
        <f>SEKTOR_TL!D30</f>
        <v>27.892489894941825</v>
      </c>
      <c r="D30" s="147">
        <f>SEKTOR_USD!H30</f>
        <v>7.1292361806038231</v>
      </c>
      <c r="E30" s="147">
        <f>SEKTOR_TL!H30</f>
        <v>28.312737191171582</v>
      </c>
      <c r="F30" s="147">
        <f>SEKTOR_USD!L30</f>
        <v>-4.3734988912990973</v>
      </c>
      <c r="G30" s="147">
        <f>SEKTOR_TL!L30</f>
        <v>20.836582873904977</v>
      </c>
    </row>
    <row r="31" spans="1:7" ht="14.25" x14ac:dyDescent="0.2">
      <c r="A31" s="14" t="s">
        <v>23</v>
      </c>
      <c r="B31" s="147">
        <f>SEKTOR_USD!D31</f>
        <v>15.641255270933172</v>
      </c>
      <c r="C31" s="147">
        <f>SEKTOR_TL!D31</f>
        <v>29.4217113812824</v>
      </c>
      <c r="D31" s="147">
        <f>SEKTOR_USD!H31</f>
        <v>6.5703684864744636</v>
      </c>
      <c r="E31" s="147">
        <f>SEKTOR_TL!H31</f>
        <v>27.643360220719149</v>
      </c>
      <c r="F31" s="147">
        <f>SEKTOR_USD!L31</f>
        <v>-1.9691003711636963</v>
      </c>
      <c r="G31" s="147">
        <f>SEKTOR_TL!L31</f>
        <v>23.87485466751555</v>
      </c>
    </row>
    <row r="32" spans="1:7" ht="14.25" x14ac:dyDescent="0.2">
      <c r="A32" s="14" t="s">
        <v>24</v>
      </c>
      <c r="B32" s="147">
        <f>SEKTOR_USD!D32</f>
        <v>69.044372658873641</v>
      </c>
      <c r="C32" s="147">
        <f>SEKTOR_TL!D32</f>
        <v>89.18864169737013</v>
      </c>
      <c r="D32" s="147">
        <f>SEKTOR_USD!H32</f>
        <v>7.1612803500929116</v>
      </c>
      <c r="E32" s="147">
        <f>SEKTOR_TL!H32</f>
        <v>28.351117704696687</v>
      </c>
      <c r="F32" s="147">
        <f>SEKTOR_USD!L32</f>
        <v>-13.160081768090679</v>
      </c>
      <c r="G32" s="147">
        <f>SEKTOR_TL!L32</f>
        <v>9.7335869715143399</v>
      </c>
    </row>
    <row r="33" spans="1:7" ht="14.25" x14ac:dyDescent="0.2">
      <c r="A33" s="14" t="s">
        <v>107</v>
      </c>
      <c r="B33" s="147">
        <f>SEKTOR_USD!D33</f>
        <v>7.3773526895716133</v>
      </c>
      <c r="C33" s="147">
        <f>SEKTOR_TL!D33</f>
        <v>20.17303613764</v>
      </c>
      <c r="D33" s="147">
        <f>SEKTOR_USD!H33</f>
        <v>-2.7716667642175064</v>
      </c>
      <c r="E33" s="147">
        <f>SEKTOR_TL!H33</f>
        <v>16.454051338390624</v>
      </c>
      <c r="F33" s="147">
        <f>SEKTOR_USD!L33</f>
        <v>-10.478627141740853</v>
      </c>
      <c r="G33" s="147">
        <f>SEKTOR_TL!L33</f>
        <v>13.121955367543148</v>
      </c>
    </row>
    <row r="34" spans="1:7" ht="14.25" x14ac:dyDescent="0.2">
      <c r="A34" s="14" t="s">
        <v>25</v>
      </c>
      <c r="B34" s="147">
        <f>SEKTOR_USD!D34</f>
        <v>4.5066920236383146</v>
      </c>
      <c r="C34" s="147">
        <f>SEKTOR_TL!D34</f>
        <v>16.960291556914207</v>
      </c>
      <c r="D34" s="147">
        <f>SEKTOR_USD!H34</f>
        <v>-4.5936302706893155</v>
      </c>
      <c r="E34" s="147">
        <f>SEKTOR_TL!H34</f>
        <v>14.271816750404739</v>
      </c>
      <c r="F34" s="147">
        <f>SEKTOR_USD!L34</f>
        <v>-7.9713036185423265</v>
      </c>
      <c r="G34" s="147">
        <f>SEKTOR_TL!L34</f>
        <v>16.290286355187149</v>
      </c>
    </row>
    <row r="35" spans="1:7" ht="14.25" x14ac:dyDescent="0.2">
      <c r="A35" s="14" t="s">
        <v>26</v>
      </c>
      <c r="B35" s="147">
        <f>SEKTOR_USD!D35</f>
        <v>1.1567131169454132</v>
      </c>
      <c r="C35" s="147">
        <f>SEKTOR_TL!D35</f>
        <v>13.211110504013865</v>
      </c>
      <c r="D35" s="147">
        <f>SEKTOR_USD!H35</f>
        <v>-1.8302862077079078</v>
      </c>
      <c r="E35" s="147">
        <f>SEKTOR_TL!H35</f>
        <v>17.581578428574101</v>
      </c>
      <c r="F35" s="147">
        <f>SEKTOR_USD!L35</f>
        <v>-9.2444191078047595</v>
      </c>
      <c r="G35" s="147">
        <f>SEKTOR_TL!L35</f>
        <v>14.6815385337915</v>
      </c>
    </row>
    <row r="36" spans="1:7" ht="14.25" x14ac:dyDescent="0.2">
      <c r="A36" s="14" t="s">
        <v>27</v>
      </c>
      <c r="B36" s="147">
        <f>SEKTOR_USD!D36</f>
        <v>-22.625579739654249</v>
      </c>
      <c r="C36" s="147">
        <f>SEKTOR_TL!D36</f>
        <v>-13.405212838903239</v>
      </c>
      <c r="D36" s="147">
        <f>SEKTOR_USD!H36</f>
        <v>-23.068004800893213</v>
      </c>
      <c r="E36" s="147">
        <f>SEKTOR_TL!H36</f>
        <v>-7.8556402200624378</v>
      </c>
      <c r="F36" s="147">
        <f>SEKTOR_USD!L36</f>
        <v>-25.894398517690011</v>
      </c>
      <c r="G36" s="147">
        <f>SEKTOR_TL!L36</f>
        <v>-6.3578866619960817</v>
      </c>
    </row>
    <row r="37" spans="1:7" ht="14.25" x14ac:dyDescent="0.2">
      <c r="A37" s="14" t="s">
        <v>108</v>
      </c>
      <c r="B37" s="147">
        <f>SEKTOR_USD!D37</f>
        <v>7.742039473550097</v>
      </c>
      <c r="C37" s="147">
        <f>SEKTOR_TL!D37</f>
        <v>20.581181030135792</v>
      </c>
      <c r="D37" s="147">
        <f>SEKTOR_USD!H37</f>
        <v>2.0019264502092953</v>
      </c>
      <c r="E37" s="147">
        <f>SEKTOR_TL!H37</f>
        <v>22.171564441421634</v>
      </c>
      <c r="F37" s="147">
        <f>SEKTOR_USD!L37</f>
        <v>-9.6725455711034449</v>
      </c>
      <c r="G37" s="147">
        <f>SEKTOR_TL!L37</f>
        <v>14.140544789765494</v>
      </c>
    </row>
    <row r="38" spans="1:7" ht="14.25" x14ac:dyDescent="0.2">
      <c r="A38" s="11" t="s">
        <v>28</v>
      </c>
      <c r="B38" s="147">
        <f>SEKTOR_USD!D38</f>
        <v>24.676170204835973</v>
      </c>
      <c r="C38" s="147">
        <f>SEKTOR_TL!D38</f>
        <v>39.533277104003467</v>
      </c>
      <c r="D38" s="147">
        <f>SEKTOR_USD!H38</f>
        <v>-10.734616124335842</v>
      </c>
      <c r="E38" s="147">
        <f>SEKTOR_TL!H38</f>
        <v>6.9165257763772985</v>
      </c>
      <c r="F38" s="147">
        <f>SEKTOR_USD!L38</f>
        <v>-16.833109545393654</v>
      </c>
      <c r="G38" s="147">
        <f>SEKTOR_TL!L38</f>
        <v>5.0922362971264148</v>
      </c>
    </row>
    <row r="39" spans="1:7" ht="14.25" x14ac:dyDescent="0.2">
      <c r="A39" s="11" t="s">
        <v>109</v>
      </c>
      <c r="B39" s="147">
        <f>SEKTOR_USD!D39</f>
        <v>21.030987129804828</v>
      </c>
      <c r="C39" s="147">
        <f>SEKTOR_TL!D39</f>
        <v>35.453713709751781</v>
      </c>
      <c r="D39" s="147">
        <f>SEKTOR_USD!H39</f>
        <v>26.310500026740257</v>
      </c>
      <c r="E39" s="147">
        <f>SEKTOR_TL!H39</f>
        <v>51.286862225859686</v>
      </c>
      <c r="F39" s="147">
        <f>SEKTOR_USD!L39</f>
        <v>4.958871458609746</v>
      </c>
      <c r="G39" s="147">
        <f>SEKTOR_TL!L39</f>
        <v>32.629252584938953</v>
      </c>
    </row>
    <row r="40" spans="1:7" ht="14.25" x14ac:dyDescent="0.2">
      <c r="A40" s="11" t="s">
        <v>29</v>
      </c>
      <c r="B40" s="147">
        <f>SEKTOR_USD!D40</f>
        <v>0.14083367691186544</v>
      </c>
      <c r="C40" s="147">
        <f>SEKTOR_TL!D40</f>
        <v>12.07417321136545</v>
      </c>
      <c r="D40" s="147">
        <f>SEKTOR_USD!H40</f>
        <v>-3.9786191809604174</v>
      </c>
      <c r="E40" s="147">
        <f>SEKTOR_TL!H40</f>
        <v>15.008438788790251</v>
      </c>
      <c r="F40" s="147">
        <f>SEKTOR_USD!L40</f>
        <v>-14.47311442362963</v>
      </c>
      <c r="G40" s="147">
        <f>SEKTOR_TL!L40</f>
        <v>8.074398593213008</v>
      </c>
    </row>
    <row r="41" spans="1:7" ht="14.25" x14ac:dyDescent="0.2">
      <c r="A41" s="14" t="s">
        <v>30</v>
      </c>
      <c r="B41" s="147">
        <f>SEKTOR_USD!D41</f>
        <v>-15.456267068708188</v>
      </c>
      <c r="C41" s="147">
        <f>SEKTOR_TL!D41</f>
        <v>-5.3815649363663809</v>
      </c>
      <c r="D41" s="147">
        <f>SEKTOR_USD!H41</f>
        <v>-1.6552150901296452</v>
      </c>
      <c r="E41" s="147">
        <f>SEKTOR_TL!H41</f>
        <v>17.791267726290314</v>
      </c>
      <c r="F41" s="147">
        <f>SEKTOR_USD!L41</f>
        <v>-3.759346944898414</v>
      </c>
      <c r="G41" s="147">
        <f>SEKTOR_TL!L41</f>
        <v>21.612644130021195</v>
      </c>
    </row>
    <row r="42" spans="1:7" ht="16.5" x14ac:dyDescent="0.25">
      <c r="A42" s="72" t="s">
        <v>31</v>
      </c>
      <c r="B42" s="145">
        <f>SEKTOR_USD!D42</f>
        <v>-3.4982820644123431</v>
      </c>
      <c r="C42" s="145">
        <f>SEKTOR_TL!D42</f>
        <v>8.001400168100794</v>
      </c>
      <c r="D42" s="145">
        <f>SEKTOR_USD!H42</f>
        <v>-10.55945209754355</v>
      </c>
      <c r="E42" s="145">
        <f>SEKTOR_TL!H42</f>
        <v>7.1263263549724369</v>
      </c>
      <c r="F42" s="145">
        <f>SEKTOR_USD!L42</f>
        <v>-13.058567785326494</v>
      </c>
      <c r="G42" s="145">
        <f>SEKTOR_TL!L42</f>
        <v>9.8618631569746942</v>
      </c>
    </row>
    <row r="43" spans="1:7" ht="14.25" x14ac:dyDescent="0.2">
      <c r="A43" s="14" t="s">
        <v>32</v>
      </c>
      <c r="B43" s="147">
        <f>SEKTOR_USD!D43</f>
        <v>-3.4982820644123431</v>
      </c>
      <c r="C43" s="147">
        <f>SEKTOR_TL!D43</f>
        <v>8.001400168100794</v>
      </c>
      <c r="D43" s="147">
        <f>SEKTOR_USD!H43</f>
        <v>-10.55945209754355</v>
      </c>
      <c r="E43" s="147">
        <f>SEKTOR_TL!H43</f>
        <v>7.1263263549724369</v>
      </c>
      <c r="F43" s="147">
        <f>SEKTOR_USD!L43</f>
        <v>-13.058567785326494</v>
      </c>
      <c r="G43" s="147">
        <f>SEKTOR_TL!L43</f>
        <v>9.8618631569746942</v>
      </c>
    </row>
    <row r="44" spans="1:7" ht="18" x14ac:dyDescent="0.25">
      <c r="A44" s="88" t="s">
        <v>40</v>
      </c>
      <c r="B44" s="148">
        <f>SEKTOR_USD!D44</f>
        <v>2.6315641197337833</v>
      </c>
      <c r="C44" s="148">
        <f>SEKTOR_TL!D44</f>
        <v>14.861712967348172</v>
      </c>
      <c r="D44" s="148">
        <f>SEKTOR_USD!H44</f>
        <v>-3.0693195586401418</v>
      </c>
      <c r="E44" s="148">
        <f>SEKTOR_TL!H44</f>
        <v>16.097541330976934</v>
      </c>
      <c r="F44" s="148">
        <f>SEKTOR_USD!L44</f>
        <v>-9.5000225795089523</v>
      </c>
      <c r="G44" s="148">
        <f>SEKTOR_TL!L44</f>
        <v>14.35855013901239</v>
      </c>
    </row>
    <row r="45" spans="1:7" ht="14.25" hidden="1" x14ac:dyDescent="0.2">
      <c r="A45" s="82" t="s">
        <v>34</v>
      </c>
      <c r="B45" s="89"/>
      <c r="C45" s="89"/>
      <c r="D45" s="79">
        <f>SEKTOR_USD!H45</f>
        <v>-56.347212706341644</v>
      </c>
      <c r="E45" s="79">
        <f>SEKTOR_TL!H45</f>
        <v>-48.337545469343333</v>
      </c>
      <c r="F45" s="79">
        <f>SEKTOR_USD!L45</f>
        <v>-4.4440155319082901</v>
      </c>
      <c r="G45" s="79">
        <f>SEKTOR_TL!L45</f>
        <v>9.5479631635732449</v>
      </c>
    </row>
    <row r="46" spans="1:7" s="24" customFormat="1" ht="18" hidden="1" x14ac:dyDescent="0.25">
      <c r="A46" s="83" t="s">
        <v>40</v>
      </c>
      <c r="B46" s="90">
        <f>SEKTOR_USD!D46</f>
        <v>2.6315641197337833</v>
      </c>
      <c r="C46" s="90">
        <f>SEKTOR_TL!D46</f>
        <v>31.033880512466293</v>
      </c>
      <c r="D46" s="90">
        <f>SEKTOR_USD!H46</f>
        <v>-9.7778646169670012</v>
      </c>
      <c r="E46" s="90">
        <f>SEKTOR_TL!H46</f>
        <v>6.7766173905195615</v>
      </c>
      <c r="F46" s="90">
        <f>SEKTOR_USD!L46</f>
        <v>-9.2369349620045469</v>
      </c>
      <c r="G46" s="90">
        <f>SEKTOR_TL!L46</f>
        <v>4.0532307917929487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F7" sqref="F7:I7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6" t="s">
        <v>225</v>
      </c>
      <c r="D2" s="156"/>
      <c r="E2" s="156"/>
      <c r="F2" s="156"/>
      <c r="G2" s="156"/>
      <c r="H2" s="156"/>
      <c r="I2" s="156"/>
      <c r="J2" s="156"/>
      <c r="K2" s="156"/>
    </row>
    <row r="6" spans="1:13" ht="22.5" customHeight="1" x14ac:dyDescent="0.2">
      <c r="A6" s="163" t="s">
        <v>116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5"/>
    </row>
    <row r="7" spans="1:13" ht="24" customHeight="1" x14ac:dyDescent="0.2">
      <c r="A7" s="92"/>
      <c r="B7" s="152" t="s">
        <v>219</v>
      </c>
      <c r="C7" s="152"/>
      <c r="D7" s="152"/>
      <c r="E7" s="152"/>
      <c r="F7" s="152" t="s">
        <v>220</v>
      </c>
      <c r="G7" s="152"/>
      <c r="H7" s="152"/>
      <c r="I7" s="152"/>
      <c r="J7" s="152" t="s">
        <v>106</v>
      </c>
      <c r="K7" s="152"/>
      <c r="L7" s="152"/>
      <c r="M7" s="152"/>
    </row>
    <row r="8" spans="1:13" ht="60" x14ac:dyDescent="0.2">
      <c r="A8" s="93" t="s">
        <v>41</v>
      </c>
      <c r="B8" s="118">
        <v>2015</v>
      </c>
      <c r="C8" s="119">
        <v>2016</v>
      </c>
      <c r="D8" s="120" t="s">
        <v>119</v>
      </c>
      <c r="E8" s="120" t="s">
        <v>120</v>
      </c>
      <c r="F8" s="119">
        <v>2015</v>
      </c>
      <c r="G8" s="121">
        <v>2016</v>
      </c>
      <c r="H8" s="120" t="s">
        <v>119</v>
      </c>
      <c r="I8" s="119" t="s">
        <v>120</v>
      </c>
      <c r="J8" s="119" t="s">
        <v>129</v>
      </c>
      <c r="K8" s="121" t="s">
        <v>130</v>
      </c>
      <c r="L8" s="120" t="s">
        <v>119</v>
      </c>
      <c r="M8" s="119" t="s">
        <v>120</v>
      </c>
    </row>
    <row r="9" spans="1:13" ht="22.5" customHeight="1" x14ac:dyDescent="0.25">
      <c r="A9" s="94" t="s">
        <v>196</v>
      </c>
      <c r="B9" s="124">
        <v>3101973.1796599999</v>
      </c>
      <c r="C9" s="124">
        <v>3041938.6181700001</v>
      </c>
      <c r="D9" s="108">
        <f>(C9-B9)/B9*100</f>
        <v>-1.9353668782068585</v>
      </c>
      <c r="E9" s="126">
        <f t="shared" ref="E9:E22" si="0">C9/C$22*100</f>
        <v>26.528937326165497</v>
      </c>
      <c r="F9" s="124">
        <v>8865926.4348099995</v>
      </c>
      <c r="G9" s="124">
        <v>8220439.8239099998</v>
      </c>
      <c r="H9" s="108">
        <f t="shared" ref="H9:H21" si="1">(G9-F9)/F9*100</f>
        <v>-7.280531996810244</v>
      </c>
      <c r="I9" s="110">
        <f t="shared" ref="I9:I22" si="2">G9/G$22*100</f>
        <v>26.182837508046635</v>
      </c>
      <c r="J9" s="124">
        <v>41966418.170199998</v>
      </c>
      <c r="K9" s="124">
        <v>36425397.93682</v>
      </c>
      <c r="L9" s="108">
        <f t="shared" ref="L9:L22" si="3">(K9-J9)/J9*100</f>
        <v>-13.203462375339504</v>
      </c>
      <c r="M9" s="126">
        <f t="shared" ref="M9:M22" si="4">K9/K$22*100</f>
        <v>27.47519983544397</v>
      </c>
    </row>
    <row r="10" spans="1:13" ht="22.5" customHeight="1" x14ac:dyDescent="0.25">
      <c r="A10" s="94" t="s">
        <v>197</v>
      </c>
      <c r="B10" s="124">
        <v>1878770.3959600001</v>
      </c>
      <c r="C10" s="124">
        <v>2126450.3719899999</v>
      </c>
      <c r="D10" s="108">
        <f t="shared" ref="D10:D22" si="5">(C10-B10)/B10*100</f>
        <v>13.183089139715879</v>
      </c>
      <c r="E10" s="126">
        <f t="shared" si="0"/>
        <v>18.544906957938945</v>
      </c>
      <c r="F10" s="124">
        <v>5452254.0221100003</v>
      </c>
      <c r="G10" s="124">
        <v>5734087.8964</v>
      </c>
      <c r="H10" s="108">
        <f t="shared" si="1"/>
        <v>5.1691258908170088</v>
      </c>
      <c r="I10" s="110">
        <f t="shared" si="2"/>
        <v>18.26358380626008</v>
      </c>
      <c r="J10" s="124">
        <v>23243563.832529999</v>
      </c>
      <c r="K10" s="124">
        <v>22454266.442620002</v>
      </c>
      <c r="L10" s="108">
        <f t="shared" si="3"/>
        <v>-3.3957675148135178</v>
      </c>
      <c r="M10" s="126">
        <f t="shared" si="4"/>
        <v>16.936958622644703</v>
      </c>
    </row>
    <row r="11" spans="1:13" ht="22.5" customHeight="1" x14ac:dyDescent="0.25">
      <c r="A11" s="94" t="s">
        <v>198</v>
      </c>
      <c r="B11" s="124">
        <v>1497036.08082</v>
      </c>
      <c r="C11" s="124">
        <v>1636893.0006899999</v>
      </c>
      <c r="D11" s="108">
        <f t="shared" si="5"/>
        <v>9.3422544494313975</v>
      </c>
      <c r="E11" s="126">
        <f t="shared" si="0"/>
        <v>14.275446442462423</v>
      </c>
      <c r="F11" s="124">
        <v>4374516.0335100004</v>
      </c>
      <c r="G11" s="124">
        <v>4522730.5822599996</v>
      </c>
      <c r="H11" s="108">
        <f t="shared" si="1"/>
        <v>3.388135912970367</v>
      </c>
      <c r="I11" s="110">
        <f t="shared" si="2"/>
        <v>14.40530220579633</v>
      </c>
      <c r="J11" s="124">
        <v>19893579.31295</v>
      </c>
      <c r="K11" s="124">
        <v>18555600.405409999</v>
      </c>
      <c r="L11" s="108">
        <f t="shared" si="3"/>
        <v>-6.7256821233221977</v>
      </c>
      <c r="M11" s="126">
        <f t="shared" si="4"/>
        <v>13.9962459734707</v>
      </c>
    </row>
    <row r="12" spans="1:13" ht="22.5" customHeight="1" x14ac:dyDescent="0.25">
      <c r="A12" s="94" t="s">
        <v>199</v>
      </c>
      <c r="B12" s="124">
        <v>945533.57267999998</v>
      </c>
      <c r="C12" s="124">
        <v>980449.67070000002</v>
      </c>
      <c r="D12" s="108">
        <f t="shared" si="5"/>
        <v>3.6927401658552004</v>
      </c>
      <c r="E12" s="126">
        <f t="shared" si="0"/>
        <v>8.5505630225725682</v>
      </c>
      <c r="F12" s="124">
        <v>2729608.43</v>
      </c>
      <c r="G12" s="124">
        <v>2712318.1938</v>
      </c>
      <c r="H12" s="108">
        <f t="shared" si="1"/>
        <v>-0.63343284003560019</v>
      </c>
      <c r="I12" s="110">
        <f t="shared" si="2"/>
        <v>8.6389765097271329</v>
      </c>
      <c r="J12" s="124">
        <v>12436257.169770001</v>
      </c>
      <c r="K12" s="124">
        <v>11144381.97955</v>
      </c>
      <c r="L12" s="108">
        <f t="shared" si="3"/>
        <v>-10.387974231992281</v>
      </c>
      <c r="M12" s="126">
        <f t="shared" si="4"/>
        <v>8.4060611351934114</v>
      </c>
    </row>
    <row r="13" spans="1:13" ht="22.5" customHeight="1" x14ac:dyDescent="0.25">
      <c r="A13" s="95" t="s">
        <v>200</v>
      </c>
      <c r="B13" s="124">
        <v>978110.32201999996</v>
      </c>
      <c r="C13" s="124">
        <v>849353.42877</v>
      </c>
      <c r="D13" s="108">
        <f t="shared" si="5"/>
        <v>-13.163841578124885</v>
      </c>
      <c r="E13" s="126">
        <f t="shared" si="0"/>
        <v>7.4072644809507677</v>
      </c>
      <c r="F13" s="124">
        <v>2816731.6994599998</v>
      </c>
      <c r="G13" s="124">
        <v>2446467.6637200001</v>
      </c>
      <c r="H13" s="108">
        <f t="shared" si="1"/>
        <v>-13.145165221486435</v>
      </c>
      <c r="I13" s="110">
        <f t="shared" si="2"/>
        <v>7.7922187474153501</v>
      </c>
      <c r="J13" s="124">
        <v>12466241.1197</v>
      </c>
      <c r="K13" s="124">
        <v>10595406.389490001</v>
      </c>
      <c r="L13" s="108">
        <f t="shared" si="3"/>
        <v>-15.007207964665298</v>
      </c>
      <c r="M13" s="126">
        <f t="shared" si="4"/>
        <v>7.9919760490718774</v>
      </c>
    </row>
    <row r="14" spans="1:13" ht="22.5" customHeight="1" x14ac:dyDescent="0.25">
      <c r="A14" s="94" t="s">
        <v>201</v>
      </c>
      <c r="B14" s="124">
        <v>878627.78682000004</v>
      </c>
      <c r="C14" s="124">
        <v>930981.83765999996</v>
      </c>
      <c r="D14" s="108">
        <f t="shared" si="5"/>
        <v>5.9586154257064745</v>
      </c>
      <c r="E14" s="126">
        <f t="shared" si="0"/>
        <v>8.1191509505009556</v>
      </c>
      <c r="F14" s="124">
        <v>2574960.5512899999</v>
      </c>
      <c r="G14" s="124">
        <v>2597671.5842599999</v>
      </c>
      <c r="H14" s="108">
        <f t="shared" si="1"/>
        <v>0.88199537498243696</v>
      </c>
      <c r="I14" s="110">
        <f t="shared" si="2"/>
        <v>8.2738167843675097</v>
      </c>
      <c r="J14" s="124">
        <v>11668855.253319999</v>
      </c>
      <c r="K14" s="124">
        <v>10478096.47854</v>
      </c>
      <c r="L14" s="108">
        <f t="shared" si="3"/>
        <v>-10.204589472829456</v>
      </c>
      <c r="M14" s="126">
        <f t="shared" si="4"/>
        <v>7.9034907221134763</v>
      </c>
    </row>
    <row r="15" spans="1:13" ht="22.5" customHeight="1" x14ac:dyDescent="0.25">
      <c r="A15" s="94" t="s">
        <v>202</v>
      </c>
      <c r="B15" s="124">
        <v>696477.67767</v>
      </c>
      <c r="C15" s="124">
        <v>748854.99338</v>
      </c>
      <c r="D15" s="108">
        <f t="shared" si="5"/>
        <v>7.52031506382564</v>
      </c>
      <c r="E15" s="126">
        <f t="shared" si="0"/>
        <v>6.53081132771689</v>
      </c>
      <c r="F15" s="124">
        <v>2036117.1552200001</v>
      </c>
      <c r="G15" s="124">
        <v>1980921.29844</v>
      </c>
      <c r="H15" s="108">
        <f t="shared" si="1"/>
        <v>-2.7108389435496991</v>
      </c>
      <c r="I15" s="110">
        <f t="shared" si="2"/>
        <v>6.3094118543907145</v>
      </c>
      <c r="J15" s="124">
        <v>8763641.6560800001</v>
      </c>
      <c r="K15" s="124">
        <v>8359130.2580500003</v>
      </c>
      <c r="L15" s="108">
        <f t="shared" si="3"/>
        <v>-4.6157911734028936</v>
      </c>
      <c r="M15" s="126">
        <f t="shared" si="4"/>
        <v>6.3051822985926318</v>
      </c>
    </row>
    <row r="16" spans="1:13" ht="22.5" customHeight="1" x14ac:dyDescent="0.25">
      <c r="A16" s="94" t="s">
        <v>203</v>
      </c>
      <c r="B16" s="124">
        <v>508822.02804</v>
      </c>
      <c r="C16" s="124">
        <v>500848.47398000001</v>
      </c>
      <c r="D16" s="108">
        <f t="shared" si="5"/>
        <v>-1.5670614911690046</v>
      </c>
      <c r="E16" s="126">
        <f t="shared" si="0"/>
        <v>4.3679309295577982</v>
      </c>
      <c r="F16" s="124">
        <v>1525376.97985</v>
      </c>
      <c r="G16" s="124">
        <v>1360515.55892</v>
      </c>
      <c r="H16" s="108">
        <f t="shared" si="1"/>
        <v>-10.807913263920627</v>
      </c>
      <c r="I16" s="110">
        <f t="shared" si="2"/>
        <v>4.333363976798525</v>
      </c>
      <c r="J16" s="124">
        <v>6750764.8043299997</v>
      </c>
      <c r="K16" s="124">
        <v>6245972.4666099995</v>
      </c>
      <c r="L16" s="108">
        <f t="shared" si="3"/>
        <v>-7.4775577634732873</v>
      </c>
      <c r="M16" s="126">
        <f t="shared" si="4"/>
        <v>4.7112550969092419</v>
      </c>
    </row>
    <row r="17" spans="1:13" ht="22.5" customHeight="1" x14ac:dyDescent="0.25">
      <c r="A17" s="94" t="s">
        <v>204</v>
      </c>
      <c r="B17" s="124">
        <v>164361.78860999999</v>
      </c>
      <c r="C17" s="124">
        <v>184589.65098999999</v>
      </c>
      <c r="D17" s="108">
        <f t="shared" si="5"/>
        <v>12.306913030739139</v>
      </c>
      <c r="E17" s="126">
        <f t="shared" si="0"/>
        <v>1.6098179144451112</v>
      </c>
      <c r="F17" s="124">
        <v>490844.80411999999</v>
      </c>
      <c r="G17" s="124">
        <v>516842.48725000001</v>
      </c>
      <c r="H17" s="108">
        <f t="shared" si="1"/>
        <v>5.2965179445281851</v>
      </c>
      <c r="I17" s="110">
        <f t="shared" si="2"/>
        <v>1.6461896383647283</v>
      </c>
      <c r="J17" s="124">
        <v>2218294.9888800001</v>
      </c>
      <c r="K17" s="124">
        <v>2135804.5121599999</v>
      </c>
      <c r="L17" s="108">
        <f t="shared" si="3"/>
        <v>-3.7186432432797836</v>
      </c>
      <c r="M17" s="126">
        <f t="shared" si="4"/>
        <v>1.6110093260428473</v>
      </c>
    </row>
    <row r="18" spans="1:13" ht="22.5" customHeight="1" x14ac:dyDescent="0.25">
      <c r="A18" s="94" t="s">
        <v>205</v>
      </c>
      <c r="B18" s="124">
        <v>198127.908</v>
      </c>
      <c r="C18" s="124">
        <v>175114.21337000001</v>
      </c>
      <c r="D18" s="108">
        <f t="shared" si="5"/>
        <v>-11.615574434874659</v>
      </c>
      <c r="E18" s="126">
        <f t="shared" si="0"/>
        <v>1.5271820291391169</v>
      </c>
      <c r="F18" s="124">
        <v>576480.37563999998</v>
      </c>
      <c r="G18" s="124">
        <v>441998.48369999998</v>
      </c>
      <c r="H18" s="108">
        <f t="shared" si="1"/>
        <v>-23.328095391053026</v>
      </c>
      <c r="I18" s="110">
        <f t="shared" si="2"/>
        <v>1.407804779965603</v>
      </c>
      <c r="J18" s="124">
        <v>2808487.9446100001</v>
      </c>
      <c r="K18" s="124">
        <v>2091500.4924900001</v>
      </c>
      <c r="L18" s="108">
        <f t="shared" si="3"/>
        <v>-25.529304959133952</v>
      </c>
      <c r="M18" s="126">
        <f t="shared" si="4"/>
        <v>1.5775913851858103</v>
      </c>
    </row>
    <row r="19" spans="1:13" ht="22.5" customHeight="1" x14ac:dyDescent="0.25">
      <c r="A19" s="94" t="s">
        <v>206</v>
      </c>
      <c r="B19" s="124">
        <v>138271.04036000001</v>
      </c>
      <c r="C19" s="124">
        <v>111774.95071999999</v>
      </c>
      <c r="D19" s="108">
        <f t="shared" si="5"/>
        <v>-19.162428785532583</v>
      </c>
      <c r="E19" s="126">
        <f t="shared" si="0"/>
        <v>0.9747963501216188</v>
      </c>
      <c r="F19" s="124">
        <v>436278.52870999998</v>
      </c>
      <c r="G19" s="124">
        <v>381141.19770000002</v>
      </c>
      <c r="H19" s="108">
        <f t="shared" si="1"/>
        <v>-12.638103271557164</v>
      </c>
      <c r="I19" s="110">
        <f t="shared" si="2"/>
        <v>1.2139688703730163</v>
      </c>
      <c r="J19" s="124">
        <v>1680624.7737199999</v>
      </c>
      <c r="K19" s="124">
        <v>1853241.6339199999</v>
      </c>
      <c r="L19" s="108">
        <f t="shared" si="3"/>
        <v>10.270993436442035</v>
      </c>
      <c r="M19" s="126">
        <f t="shared" si="4"/>
        <v>1.3978758536457032</v>
      </c>
    </row>
    <row r="20" spans="1:13" ht="22.5" customHeight="1" x14ac:dyDescent="0.25">
      <c r="A20" s="94" t="s">
        <v>207</v>
      </c>
      <c r="B20" s="124">
        <v>119701.37514</v>
      </c>
      <c r="C20" s="124">
        <v>122524.54587</v>
      </c>
      <c r="D20" s="108">
        <f t="shared" si="5"/>
        <v>2.3585115264532943</v>
      </c>
      <c r="E20" s="126">
        <f t="shared" si="0"/>
        <v>1.0685442430976977</v>
      </c>
      <c r="F20" s="124">
        <v>341272.21203</v>
      </c>
      <c r="G20" s="124">
        <v>336152.55528999999</v>
      </c>
      <c r="H20" s="108">
        <f t="shared" si="1"/>
        <v>-1.500168065119218</v>
      </c>
      <c r="I20" s="110">
        <f t="shared" si="2"/>
        <v>1.0706760126718364</v>
      </c>
      <c r="J20" s="124">
        <v>1603976.6611299999</v>
      </c>
      <c r="K20" s="124">
        <v>1429230.33733</v>
      </c>
      <c r="L20" s="108">
        <f t="shared" si="3"/>
        <v>-10.894567734975102</v>
      </c>
      <c r="M20" s="126">
        <f t="shared" si="4"/>
        <v>1.0780496948072311</v>
      </c>
    </row>
    <row r="21" spans="1:13" ht="22.5" customHeight="1" x14ac:dyDescent="0.25">
      <c r="A21" s="94" t="s">
        <v>208</v>
      </c>
      <c r="B21" s="124">
        <v>66668.364440000005</v>
      </c>
      <c r="C21" s="124">
        <v>56718.778899999998</v>
      </c>
      <c r="D21" s="108">
        <f t="shared" si="5"/>
        <v>-14.923998246506265</v>
      </c>
      <c r="E21" s="126">
        <f t="shared" si="0"/>
        <v>0.49464802533061752</v>
      </c>
      <c r="F21" s="124">
        <v>170090.29832</v>
      </c>
      <c r="G21" s="124">
        <v>145003.55147000001</v>
      </c>
      <c r="H21" s="108">
        <f t="shared" si="1"/>
        <v>-14.749075695547875</v>
      </c>
      <c r="I21" s="110">
        <f t="shared" si="2"/>
        <v>0.4618493058225267</v>
      </c>
      <c r="J21" s="124">
        <v>991653.88367000001</v>
      </c>
      <c r="K21" s="124">
        <v>807523.00141000003</v>
      </c>
      <c r="L21" s="108">
        <f t="shared" si="3"/>
        <v>-18.568059409857014</v>
      </c>
      <c r="M21" s="126">
        <f t="shared" si="4"/>
        <v>0.60910400687839961</v>
      </c>
    </row>
    <row r="22" spans="1:13" ht="24" customHeight="1" x14ac:dyDescent="0.2">
      <c r="A22" s="113" t="s">
        <v>42</v>
      </c>
      <c r="B22" s="125">
        <f>SUM(B9:B21)</f>
        <v>11172481.52022</v>
      </c>
      <c r="C22" s="125">
        <f>SUM(C9:C21)</f>
        <v>11466492.535189999</v>
      </c>
      <c r="D22" s="123">
        <f t="shared" si="5"/>
        <v>2.6315641197338002</v>
      </c>
      <c r="E22" s="127">
        <f t="shared" si="0"/>
        <v>100</v>
      </c>
      <c r="F22" s="111">
        <f>SUM(F9:F21)</f>
        <v>32390457.525070008</v>
      </c>
      <c r="G22" s="111">
        <f>SUM(G9:G21)</f>
        <v>31396290.877120003</v>
      </c>
      <c r="H22" s="123">
        <f>(G22-F22)/F22*100</f>
        <v>-3.0693195586401525</v>
      </c>
      <c r="I22" s="115">
        <f t="shared" si="2"/>
        <v>100</v>
      </c>
      <c r="J22" s="125">
        <f>SUM(J9:J21)</f>
        <v>146492359.57089001</v>
      </c>
      <c r="K22" s="125">
        <f>SUM(K9:K21)</f>
        <v>132575552.3344</v>
      </c>
      <c r="L22" s="123">
        <f t="shared" si="3"/>
        <v>-9.5000225795089648</v>
      </c>
      <c r="M22" s="12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M17" sqref="M17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 t="s">
        <v>227</v>
      </c>
    </row>
    <row r="22" spans="3:14" x14ac:dyDescent="0.2">
      <c r="C22" s="109" t="s">
        <v>118</v>
      </c>
    </row>
    <row r="24" spans="3:14" x14ac:dyDescent="0.2">
      <c r="H24" s="31"/>
      <c r="I24" s="31"/>
    </row>
    <row r="25" spans="3:14" x14ac:dyDescent="0.2">
      <c r="H25" s="31"/>
      <c r="I25" s="31"/>
    </row>
    <row r="26" spans="3:14" x14ac:dyDescent="0.2">
      <c r="H26" s="166"/>
      <c r="I26" s="166"/>
      <c r="N26" t="s">
        <v>43</v>
      </c>
    </row>
    <row r="27" spans="3:14" x14ac:dyDescent="0.2">
      <c r="H27" s="166"/>
      <c r="I27" s="166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1"/>
      <c r="I37" s="31"/>
    </row>
    <row r="38" spans="8:9" x14ac:dyDescent="0.2">
      <c r="H38" s="31"/>
      <c r="I38" s="31"/>
    </row>
    <row r="39" spans="8:9" x14ac:dyDescent="0.2">
      <c r="H39" s="166"/>
      <c r="I39" s="166"/>
    </row>
    <row r="40" spans="8:9" x14ac:dyDescent="0.2">
      <c r="H40" s="166"/>
      <c r="I40" s="166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1"/>
      <c r="I49" s="31"/>
    </row>
    <row r="50" spans="3:9" x14ac:dyDescent="0.2">
      <c r="H50" s="31"/>
      <c r="I50" s="31"/>
    </row>
    <row r="51" spans="3:9" x14ac:dyDescent="0.2">
      <c r="H51" s="166"/>
      <c r="I51" s="166"/>
    </row>
    <row r="52" spans="3:9" x14ac:dyDescent="0.2">
      <c r="H52" s="166"/>
      <c r="I52" s="166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B5" sqref="B5:H24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67"/>
      <c r="B3" s="122" t="s">
        <v>122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69" customFormat="1" x14ac:dyDescent="0.2">
      <c r="A4" s="91"/>
      <c r="B4" s="104" t="s">
        <v>105</v>
      </c>
      <c r="C4" s="104" t="s">
        <v>44</v>
      </c>
      <c r="D4" s="104" t="s">
        <v>45</v>
      </c>
      <c r="E4" s="104" t="s">
        <v>46</v>
      </c>
      <c r="F4" s="104" t="s">
        <v>47</v>
      </c>
      <c r="G4" s="104" t="s">
        <v>48</v>
      </c>
      <c r="H4" s="104" t="s">
        <v>49</v>
      </c>
      <c r="I4" s="104" t="s">
        <v>0</v>
      </c>
      <c r="J4" s="104" t="s">
        <v>104</v>
      </c>
      <c r="K4" s="104" t="s">
        <v>50</v>
      </c>
      <c r="L4" s="104" t="s">
        <v>51</v>
      </c>
      <c r="M4" s="104" t="s">
        <v>52</v>
      </c>
      <c r="N4" s="104" t="s">
        <v>53</v>
      </c>
      <c r="O4" s="105" t="s">
        <v>103</v>
      </c>
      <c r="P4" s="105" t="s">
        <v>102</v>
      </c>
    </row>
    <row r="5" spans="1:16" x14ac:dyDescent="0.2">
      <c r="A5" s="96" t="s">
        <v>101</v>
      </c>
      <c r="B5" s="97" t="s">
        <v>168</v>
      </c>
      <c r="C5" s="128">
        <v>1066702.6571599999</v>
      </c>
      <c r="D5" s="128">
        <v>1143180.7022500001</v>
      </c>
      <c r="E5" s="128">
        <v>1195851.0107400001</v>
      </c>
      <c r="F5" s="128">
        <v>0</v>
      </c>
      <c r="G5" s="128">
        <v>0</v>
      </c>
      <c r="H5" s="128">
        <v>0</v>
      </c>
      <c r="I5" s="98">
        <v>0</v>
      </c>
      <c r="J5" s="98">
        <v>0</v>
      </c>
      <c r="K5" s="98">
        <v>0</v>
      </c>
      <c r="L5" s="98">
        <v>0</v>
      </c>
      <c r="M5" s="98">
        <v>0</v>
      </c>
      <c r="N5" s="98">
        <v>0</v>
      </c>
      <c r="O5" s="128">
        <v>3405734.3701499999</v>
      </c>
      <c r="P5" s="99">
        <f t="shared" ref="P5:P24" si="0">O5/O$26*100</f>
        <v>5.1061385993799737</v>
      </c>
    </row>
    <row r="6" spans="1:16" x14ac:dyDescent="0.2">
      <c r="A6" s="96" t="s">
        <v>100</v>
      </c>
      <c r="B6" s="97" t="s">
        <v>169</v>
      </c>
      <c r="C6" s="128">
        <v>628477.19455000001</v>
      </c>
      <c r="D6" s="128">
        <v>705297.66365999996</v>
      </c>
      <c r="E6" s="128">
        <v>743225.16116000002</v>
      </c>
      <c r="F6" s="128">
        <v>0</v>
      </c>
      <c r="G6" s="128">
        <v>0</v>
      </c>
      <c r="H6" s="128">
        <v>0</v>
      </c>
      <c r="I6" s="98">
        <v>0</v>
      </c>
      <c r="J6" s="98">
        <v>0</v>
      </c>
      <c r="K6" s="98">
        <v>0</v>
      </c>
      <c r="L6" s="98">
        <v>0</v>
      </c>
      <c r="M6" s="98">
        <v>0</v>
      </c>
      <c r="N6" s="98">
        <v>0</v>
      </c>
      <c r="O6" s="128">
        <v>2077000.0193700001</v>
      </c>
      <c r="P6" s="99">
        <f t="shared" si="0"/>
        <v>3.1139979860939686</v>
      </c>
    </row>
    <row r="7" spans="1:16" x14ac:dyDescent="0.2">
      <c r="A7" s="96" t="s">
        <v>99</v>
      </c>
      <c r="B7" s="97" t="s">
        <v>170</v>
      </c>
      <c r="C7" s="128">
        <v>439142.74433000002</v>
      </c>
      <c r="D7" s="128">
        <v>688921.46178999997</v>
      </c>
      <c r="E7" s="128">
        <v>620729.61250000005</v>
      </c>
      <c r="F7" s="128">
        <v>0</v>
      </c>
      <c r="G7" s="128">
        <v>0</v>
      </c>
      <c r="H7" s="128">
        <v>0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128">
        <v>1748793.81862</v>
      </c>
      <c r="P7" s="99">
        <f t="shared" si="0"/>
        <v>2.6219260368269395</v>
      </c>
    </row>
    <row r="8" spans="1:16" x14ac:dyDescent="0.2">
      <c r="A8" s="96" t="s">
        <v>98</v>
      </c>
      <c r="B8" s="97" t="s">
        <v>171</v>
      </c>
      <c r="C8" s="128">
        <v>557136.25792</v>
      </c>
      <c r="D8" s="128">
        <v>589282.48101999995</v>
      </c>
      <c r="E8" s="128">
        <v>600980.57082000002</v>
      </c>
      <c r="F8" s="128">
        <v>0</v>
      </c>
      <c r="G8" s="128">
        <v>0</v>
      </c>
      <c r="H8" s="128">
        <v>0</v>
      </c>
      <c r="I8" s="98">
        <v>0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128">
        <v>1747399.3097600001</v>
      </c>
      <c r="P8" s="99">
        <f t="shared" si="0"/>
        <v>2.6198352820165729</v>
      </c>
    </row>
    <row r="9" spans="1:16" x14ac:dyDescent="0.2">
      <c r="A9" s="96" t="s">
        <v>97</v>
      </c>
      <c r="B9" s="97" t="s">
        <v>172</v>
      </c>
      <c r="C9" s="128">
        <v>448659.44075000001</v>
      </c>
      <c r="D9" s="128">
        <v>475826.01880000002</v>
      </c>
      <c r="E9" s="128">
        <v>527605.61386000004</v>
      </c>
      <c r="F9" s="128">
        <v>0</v>
      </c>
      <c r="G9" s="128">
        <v>0</v>
      </c>
      <c r="H9" s="128">
        <v>0</v>
      </c>
      <c r="I9" s="98">
        <v>0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128">
        <v>1452091.07341</v>
      </c>
      <c r="P9" s="99">
        <f t="shared" si="0"/>
        <v>2.177086488229949</v>
      </c>
    </row>
    <row r="10" spans="1:16" x14ac:dyDescent="0.2">
      <c r="A10" s="96" t="s">
        <v>96</v>
      </c>
      <c r="B10" s="97" t="s">
        <v>173</v>
      </c>
      <c r="C10" s="128">
        <v>414974.26088999998</v>
      </c>
      <c r="D10" s="128">
        <v>511779.40909999999</v>
      </c>
      <c r="E10" s="128">
        <v>514222.04853999999</v>
      </c>
      <c r="F10" s="128">
        <v>0</v>
      </c>
      <c r="G10" s="128">
        <v>0</v>
      </c>
      <c r="H10" s="128">
        <v>0</v>
      </c>
      <c r="I10" s="98">
        <v>0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128">
        <v>1440975.71853</v>
      </c>
      <c r="P10" s="99">
        <f t="shared" si="0"/>
        <v>2.1604214943020534</v>
      </c>
    </row>
    <row r="11" spans="1:16" x14ac:dyDescent="0.2">
      <c r="A11" s="96" t="s">
        <v>95</v>
      </c>
      <c r="B11" s="97" t="s">
        <v>174</v>
      </c>
      <c r="C11" s="128">
        <v>378081.20584000001</v>
      </c>
      <c r="D11" s="128">
        <v>422542.31372999999</v>
      </c>
      <c r="E11" s="128">
        <v>424106.91314999998</v>
      </c>
      <c r="F11" s="128">
        <v>0</v>
      </c>
      <c r="G11" s="128">
        <v>0</v>
      </c>
      <c r="H11" s="128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128">
        <v>1224730.4327199999</v>
      </c>
      <c r="P11" s="99">
        <f t="shared" si="0"/>
        <v>1.8362099496536772</v>
      </c>
    </row>
    <row r="12" spans="1:16" x14ac:dyDescent="0.2">
      <c r="A12" s="96" t="s">
        <v>94</v>
      </c>
      <c r="B12" s="97" t="s">
        <v>164</v>
      </c>
      <c r="C12" s="128">
        <v>249217.41393000001</v>
      </c>
      <c r="D12" s="128">
        <v>295078.66486999998</v>
      </c>
      <c r="E12" s="128">
        <v>366076.95474999998</v>
      </c>
      <c r="F12" s="128">
        <v>0</v>
      </c>
      <c r="G12" s="128">
        <v>0</v>
      </c>
      <c r="H12" s="12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0</v>
      </c>
      <c r="O12" s="128">
        <v>910373.03355000005</v>
      </c>
      <c r="P12" s="99">
        <f t="shared" si="0"/>
        <v>1.364901187593077</v>
      </c>
    </row>
    <row r="13" spans="1:16" x14ac:dyDescent="0.2">
      <c r="A13" s="96" t="s">
        <v>93</v>
      </c>
      <c r="B13" s="97" t="s">
        <v>167</v>
      </c>
      <c r="C13" s="128">
        <v>259807.78354999999</v>
      </c>
      <c r="D13" s="128">
        <v>297488.29859999998</v>
      </c>
      <c r="E13" s="128">
        <v>287390.53077000001</v>
      </c>
      <c r="F13" s="128">
        <v>0</v>
      </c>
      <c r="G13" s="128">
        <v>0</v>
      </c>
      <c r="H13" s="12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128">
        <v>844686.61291999999</v>
      </c>
      <c r="P13" s="99">
        <f t="shared" si="0"/>
        <v>1.266419059693249</v>
      </c>
    </row>
    <row r="14" spans="1:16" x14ac:dyDescent="0.2">
      <c r="A14" s="96" t="s">
        <v>92</v>
      </c>
      <c r="B14" s="97" t="s">
        <v>175</v>
      </c>
      <c r="C14" s="128">
        <v>263114.51692000002</v>
      </c>
      <c r="D14" s="128">
        <v>256772.78558</v>
      </c>
      <c r="E14" s="128">
        <v>324051.40295000002</v>
      </c>
      <c r="F14" s="128">
        <v>0</v>
      </c>
      <c r="G14" s="128">
        <v>0</v>
      </c>
      <c r="H14" s="12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128">
        <v>843938.70545000001</v>
      </c>
      <c r="P14" s="99">
        <f t="shared" si="0"/>
        <v>1.2652977393592844</v>
      </c>
    </row>
    <row r="15" spans="1:16" x14ac:dyDescent="0.2">
      <c r="A15" s="96" t="s">
        <v>91</v>
      </c>
      <c r="B15" s="97" t="s">
        <v>209</v>
      </c>
      <c r="C15" s="128">
        <v>243797.51769000001</v>
      </c>
      <c r="D15" s="128">
        <v>298400.61395999999</v>
      </c>
      <c r="E15" s="128">
        <v>246928.59664</v>
      </c>
      <c r="F15" s="128">
        <v>0</v>
      </c>
      <c r="G15" s="128">
        <v>0</v>
      </c>
      <c r="H15" s="12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128">
        <v>789126.72829</v>
      </c>
      <c r="P15" s="99">
        <f t="shared" si="0"/>
        <v>1.1831194124944437</v>
      </c>
    </row>
    <row r="16" spans="1:16" x14ac:dyDescent="0.2">
      <c r="A16" s="96" t="s">
        <v>90</v>
      </c>
      <c r="B16" s="97" t="s">
        <v>210</v>
      </c>
      <c r="C16" s="128">
        <v>214023.98743000001</v>
      </c>
      <c r="D16" s="128">
        <v>271887.16927000001</v>
      </c>
      <c r="E16" s="128">
        <v>270971.86387</v>
      </c>
      <c r="F16" s="128">
        <v>0</v>
      </c>
      <c r="G16" s="128">
        <v>0</v>
      </c>
      <c r="H16" s="12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128">
        <v>756883.02057000005</v>
      </c>
      <c r="P16" s="99">
        <f t="shared" si="0"/>
        <v>1.1347771688892954</v>
      </c>
    </row>
    <row r="17" spans="1:16" x14ac:dyDescent="0.2">
      <c r="A17" s="96" t="s">
        <v>89</v>
      </c>
      <c r="B17" s="97" t="s">
        <v>211</v>
      </c>
      <c r="C17" s="128">
        <v>189796.51973</v>
      </c>
      <c r="D17" s="128">
        <v>236970.96296999999</v>
      </c>
      <c r="E17" s="128">
        <v>268618.94436000002</v>
      </c>
      <c r="F17" s="128">
        <v>0</v>
      </c>
      <c r="G17" s="128">
        <v>0</v>
      </c>
      <c r="H17" s="12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128">
        <v>695386.42706000002</v>
      </c>
      <c r="P17" s="99">
        <f t="shared" si="0"/>
        <v>1.0425767516741495</v>
      </c>
    </row>
    <row r="18" spans="1:16" x14ac:dyDescent="0.2">
      <c r="A18" s="96" t="s">
        <v>88</v>
      </c>
      <c r="B18" s="97" t="s">
        <v>212</v>
      </c>
      <c r="C18" s="128">
        <v>185868.74283</v>
      </c>
      <c r="D18" s="128">
        <v>201673.50018999999</v>
      </c>
      <c r="E18" s="128">
        <v>279938.0747</v>
      </c>
      <c r="F18" s="128">
        <v>0</v>
      </c>
      <c r="G18" s="128">
        <v>0</v>
      </c>
      <c r="H18" s="12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128">
        <v>667480.31772000005</v>
      </c>
      <c r="P18" s="99">
        <f t="shared" si="0"/>
        <v>1.0007377687785999</v>
      </c>
    </row>
    <row r="19" spans="1:16" x14ac:dyDescent="0.2">
      <c r="A19" s="96" t="s">
        <v>87</v>
      </c>
      <c r="B19" s="97" t="s">
        <v>213</v>
      </c>
      <c r="C19" s="128">
        <v>181887.46596</v>
      </c>
      <c r="D19" s="128">
        <v>220690.03959999999</v>
      </c>
      <c r="E19" s="128">
        <v>251185.77765</v>
      </c>
      <c r="F19" s="128">
        <v>0</v>
      </c>
      <c r="G19" s="128">
        <v>0</v>
      </c>
      <c r="H19" s="12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128">
        <v>653763.28321000002</v>
      </c>
      <c r="P19" s="99">
        <f t="shared" si="0"/>
        <v>0.98017213688598293</v>
      </c>
    </row>
    <row r="20" spans="1:16" x14ac:dyDescent="0.2">
      <c r="A20" s="96" t="s">
        <v>86</v>
      </c>
      <c r="B20" s="97" t="s">
        <v>214</v>
      </c>
      <c r="C20" s="128">
        <v>172873.23449999999</v>
      </c>
      <c r="D20" s="128">
        <v>208696.20176</v>
      </c>
      <c r="E20" s="128">
        <v>233855.34658000001</v>
      </c>
      <c r="F20" s="128">
        <v>0</v>
      </c>
      <c r="G20" s="128">
        <v>0</v>
      </c>
      <c r="H20" s="12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128">
        <v>615424.78284</v>
      </c>
      <c r="P20" s="99">
        <f t="shared" si="0"/>
        <v>0.92269211193236955</v>
      </c>
    </row>
    <row r="21" spans="1:16" x14ac:dyDescent="0.2">
      <c r="A21" s="96" t="s">
        <v>85</v>
      </c>
      <c r="B21" s="97" t="s">
        <v>215</v>
      </c>
      <c r="C21" s="128">
        <v>123335.17451</v>
      </c>
      <c r="D21" s="128">
        <v>153528.29613</v>
      </c>
      <c r="E21" s="128">
        <v>169292.84784999999</v>
      </c>
      <c r="F21" s="128">
        <v>0</v>
      </c>
      <c r="G21" s="128">
        <v>0</v>
      </c>
      <c r="H21" s="12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128">
        <v>446156.31848999998</v>
      </c>
      <c r="P21" s="99">
        <f t="shared" si="0"/>
        <v>0.66891182681951711</v>
      </c>
    </row>
    <row r="22" spans="1:16" x14ac:dyDescent="0.2">
      <c r="A22" s="96" t="s">
        <v>84</v>
      </c>
      <c r="B22" s="97" t="s">
        <v>216</v>
      </c>
      <c r="C22" s="128">
        <v>103623.70857</v>
      </c>
      <c r="D22" s="128">
        <v>155451.29440000001</v>
      </c>
      <c r="E22" s="128">
        <v>155118.12616000001</v>
      </c>
      <c r="F22" s="128">
        <v>0</v>
      </c>
      <c r="G22" s="128">
        <v>0</v>
      </c>
      <c r="H22" s="128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128">
        <v>414193.12913000002</v>
      </c>
      <c r="P22" s="99">
        <f t="shared" si="0"/>
        <v>0.62099015788935952</v>
      </c>
    </row>
    <row r="23" spans="1:16" x14ac:dyDescent="0.2">
      <c r="A23" s="96" t="s">
        <v>83</v>
      </c>
      <c r="B23" s="97" t="s">
        <v>217</v>
      </c>
      <c r="C23" s="128">
        <v>158477.26269</v>
      </c>
      <c r="D23" s="128">
        <v>107742.89117</v>
      </c>
      <c r="E23" s="128">
        <v>142350.90278999999</v>
      </c>
      <c r="F23" s="128">
        <v>0</v>
      </c>
      <c r="G23" s="128">
        <v>0</v>
      </c>
      <c r="H23" s="128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128">
        <v>408571.05664999998</v>
      </c>
      <c r="P23" s="99">
        <f t="shared" si="0"/>
        <v>0.61256111493455745</v>
      </c>
    </row>
    <row r="24" spans="1:16" x14ac:dyDescent="0.2">
      <c r="A24" s="96" t="s">
        <v>82</v>
      </c>
      <c r="B24" s="97" t="s">
        <v>218</v>
      </c>
      <c r="C24" s="128">
        <v>95824.68548</v>
      </c>
      <c r="D24" s="128">
        <v>138416.15648999999</v>
      </c>
      <c r="E24" s="128">
        <v>130131.62346</v>
      </c>
      <c r="F24" s="128">
        <v>0</v>
      </c>
      <c r="G24" s="128">
        <v>0</v>
      </c>
      <c r="H24" s="128">
        <v>0</v>
      </c>
      <c r="I24" s="98">
        <v>0</v>
      </c>
      <c r="J24" s="98">
        <v>0</v>
      </c>
      <c r="K24" s="98">
        <v>0</v>
      </c>
      <c r="L24" s="98">
        <v>0</v>
      </c>
      <c r="M24" s="98">
        <v>0</v>
      </c>
      <c r="N24" s="98">
        <v>0</v>
      </c>
      <c r="O24" s="128">
        <v>364372.46542999998</v>
      </c>
      <c r="P24" s="99">
        <f t="shared" si="0"/>
        <v>0.54629519160104778</v>
      </c>
    </row>
    <row r="25" spans="1:16" x14ac:dyDescent="0.2">
      <c r="A25" s="100"/>
      <c r="B25" s="167" t="s">
        <v>81</v>
      </c>
      <c r="C25" s="167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29">
        <f>SUM(O5:O24)</f>
        <v>21507080.623869997</v>
      </c>
      <c r="P25" s="102">
        <f>SUM(P5:P24)</f>
        <v>32.245067465048074</v>
      </c>
    </row>
    <row r="26" spans="1:16" ht="13.5" customHeight="1" x14ac:dyDescent="0.2">
      <c r="A26" s="100"/>
      <c r="B26" s="168" t="s">
        <v>80</v>
      </c>
      <c r="C26" s="168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29">
        <v>66698823.462480046</v>
      </c>
      <c r="P26" s="98">
        <f>O26/O$26*100</f>
        <v>100</v>
      </c>
    </row>
    <row r="27" spans="1:16" x14ac:dyDescent="0.2">
      <c r="B27" s="68"/>
    </row>
    <row r="28" spans="1:16" x14ac:dyDescent="0.2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topLeftCell="A22" zoomScaleNormal="100" workbookViewId="0">
      <selection activeCell="R43" sqref="R43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topLeftCell="A4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2002_2016_AYLIK_IHR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Süleyman Şanlı</cp:lastModifiedBy>
  <cp:lastPrinted>2016-02-26T09:44:09Z</cp:lastPrinted>
  <dcterms:created xsi:type="dcterms:W3CDTF">2013-08-01T04:41:02Z</dcterms:created>
  <dcterms:modified xsi:type="dcterms:W3CDTF">2016-03-31T20:37:07Z</dcterms:modified>
</cp:coreProperties>
</file>