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0" yWindow="0" windowWidth="28800" windowHeight="1245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L45" i="1"/>
  <c r="L46" i="1"/>
  <c r="H45" i="1"/>
  <c r="H46" i="1"/>
  <c r="E46" i="1"/>
  <c r="D46" i="1"/>
  <c r="C46" i="1"/>
  <c r="B46" i="1"/>
  <c r="K45" i="1"/>
  <c r="J45" i="1"/>
  <c r="G45" i="1"/>
  <c r="F45" i="1"/>
  <c r="O25" i="23" l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8" i="1"/>
  <c r="O76" i="22" l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J8" i="1"/>
  <c r="J8" i="2" s="1"/>
  <c r="G29" i="2"/>
  <c r="G18" i="2"/>
  <c r="B23" i="3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J46" i="2"/>
  <c r="K44" i="1" l="1"/>
  <c r="J44" i="1"/>
  <c r="J44" i="2" s="1"/>
  <c r="C8" i="2"/>
  <c r="C44" i="1"/>
  <c r="B8" i="2"/>
  <c r="B44" i="1"/>
  <c r="G8" i="2"/>
  <c r="G44" i="1"/>
  <c r="F8" i="2"/>
  <c r="F44" i="1"/>
  <c r="F46" i="2"/>
  <c r="C46" i="2"/>
  <c r="C45" i="2"/>
  <c r="K44" i="2" l="1"/>
  <c r="M27" i="2" s="1"/>
  <c r="F44" i="2"/>
  <c r="B44" i="2"/>
  <c r="M29" i="2"/>
  <c r="M15" i="2"/>
  <c r="M28" i="2"/>
  <c r="M14" i="2"/>
  <c r="M12" i="2"/>
  <c r="M16" i="2"/>
  <c r="M21" i="2"/>
  <c r="M24" i="2"/>
  <c r="M31" i="2"/>
  <c r="M19" i="2"/>
  <c r="M34" i="2"/>
  <c r="M35" i="2"/>
  <c r="M41" i="2"/>
  <c r="M43" i="2"/>
  <c r="M40" i="2"/>
  <c r="M39" i="2"/>
  <c r="M1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13" i="2" l="1"/>
  <c r="M33" i="2"/>
  <c r="M10" i="2"/>
  <c r="M17" i="2"/>
  <c r="M30" i="2"/>
  <c r="M26" i="2"/>
  <c r="M44" i="2"/>
  <c r="M32" i="2"/>
  <c r="M36" i="2"/>
  <c r="M11" i="2"/>
  <c r="M9" i="2"/>
  <c r="M8" i="2"/>
  <c r="M38" i="2"/>
  <c r="M25" i="2"/>
  <c r="M37" i="2"/>
  <c r="M20" i="2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O75" i="22" l="1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P6" i="23" l="1"/>
  <c r="P25" i="23" s="1"/>
  <c r="O58" i="22"/>
  <c r="O59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D43" i="3"/>
  <c r="B43" i="3"/>
  <c r="D42" i="3"/>
  <c r="B42" i="3"/>
  <c r="D41" i="3"/>
  <c r="B41" i="3"/>
  <c r="D40" i="3"/>
  <c r="B40" i="3"/>
  <c r="D39" i="3"/>
  <c r="B39" i="3"/>
  <c r="D38" i="3"/>
  <c r="B38" i="3"/>
  <c r="D37" i="3"/>
  <c r="B37" i="3"/>
  <c r="D36" i="3"/>
  <c r="B36" i="3"/>
  <c r="D35" i="3"/>
  <c r="B35" i="3"/>
  <c r="D34" i="3"/>
  <c r="B34" i="3"/>
  <c r="D33" i="3"/>
  <c r="B33" i="3"/>
  <c r="D32" i="3"/>
  <c r="B32" i="3"/>
  <c r="D31" i="3"/>
  <c r="B31" i="3"/>
  <c r="D30" i="3"/>
  <c r="B30" i="3"/>
  <c r="D29" i="3"/>
  <c r="B29" i="3"/>
  <c r="D28" i="3"/>
  <c r="B28" i="3"/>
  <c r="D27" i="3"/>
  <c r="B27" i="3"/>
  <c r="D26" i="3"/>
  <c r="B26" i="3"/>
  <c r="D25" i="3"/>
  <c r="B25" i="3"/>
  <c r="D24" i="3"/>
  <c r="B24" i="3"/>
  <c r="D23" i="3"/>
  <c r="D22" i="3"/>
  <c r="B22" i="3"/>
  <c r="D21" i="3"/>
  <c r="B21" i="3"/>
  <c r="D20" i="3"/>
  <c r="B20" i="3"/>
  <c r="D19" i="3"/>
  <c r="B19" i="3"/>
  <c r="D18" i="3"/>
  <c r="B18" i="3"/>
  <c r="D17" i="3"/>
  <c r="B17" i="3"/>
  <c r="D16" i="3"/>
  <c r="B16" i="3"/>
  <c r="D15" i="3"/>
  <c r="B15" i="3"/>
  <c r="D14" i="3"/>
  <c r="B14" i="3"/>
  <c r="D13" i="3"/>
  <c r="B13" i="3"/>
  <c r="D12" i="3"/>
  <c r="B12" i="3"/>
  <c r="D11" i="3"/>
  <c r="B11" i="3"/>
  <c r="D10" i="3"/>
  <c r="B10" i="3"/>
  <c r="D9" i="3"/>
  <c r="B9" i="3"/>
  <c r="D8" i="3"/>
  <c r="B8" i="3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  <c r="B45" i="2" l="1"/>
  <c r="B46" i="2"/>
  <c r="D46" i="2" s="1"/>
  <c r="C46" i="3" s="1"/>
</calcChain>
</file>

<file path=xl/sharedStrings.xml><?xml version="1.0" encoding="utf-8"?>
<sst xmlns="http://schemas.openxmlformats.org/spreadsheetml/2006/main" count="420" uniqueCount="231">
  <si>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</si>
  <si>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</si>
  <si>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</si>
  <si>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</si>
  <si>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</si>
  <si>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</si>
  <si>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</si>
  <si>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</si>
  <si>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</si>
  <si>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</si>
  <si>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</si>
  <si>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</si>
  <si>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</si>
  <si>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</si>
  <si>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</si>
  <si>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</si>
  <si>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</si>
  <si>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</si>
  <si>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</si>
  <si>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</si>
  <si>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</si>
  <si>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</si>
  <si>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</si>
  <si>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</si>
  <si>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</si>
  <si>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</si>
  <si>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</si>
  <si>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</si>
  <si>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</si>
  <si>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</si>
  <si>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</si>
  <si>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</si>
  <si>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</si>
  <si>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</si>
  <si>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</si>
  <si>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</si>
  <si>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</si>
  <si>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</si>
  <si>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</si>
  <si>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</si>
  <si>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</si>
  <si>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</si>
  <si>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</si>
  <si>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</si>
  <si>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</si>
  <si>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</si>
  <si>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</si>
  <si>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</si>
  <si>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</si>
  <si>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</si>
  <si>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</si>
  <si>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</si>
  <si>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</si>
  <si>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</si>
  <si>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</si>
  <si>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</si>
  <si>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</si>
  <si>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</si>
  <si>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</si>
  <si>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</si>
  <si>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</si>
  <si>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</si>
  <si>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</si>
  <si>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</si>
  <si>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</si>
  <si>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</si>
  <si>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</si>
  <si>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</si>
  <si>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</si>
  <si>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</si>
  <si>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</si>
  <si>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</si>
  <si>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</si>
  <si>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</si>
  <si>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</si>
  <si>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</si>
  <si>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</si>
  <si>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</si>
  <si>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</si>
  <si>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</si>
  <si>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</si>
  <si>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</si>
  <si>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</si>
  <si>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</si>
  <si>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</si>
  <si>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</si>
  <si>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</si>
  <si>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</si>
  <si>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</si>
  <si>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</si>
  <si>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</si>
  <si>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</si>
  <si>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</si>
  <si>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</si>
  <si>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</si>
  <si>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</si>
  <si>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</si>
  <si>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</si>
  <si>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</si>
  <si>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</si>
  <si>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</si>
  <si>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</si>
  <si>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</si>
  <si>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</si>
  <si>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</si>
  <si>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</si>
  <si>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</si>
  <si>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</si>
  <si>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</si>
  <si>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</si>
  <si>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</si>
  <si>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</si>
  <si>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</si>
  <si>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</si>
  <si>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</si>
  <si>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</si>
  <si>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</si>
  <si>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</si>
  <si>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</si>
  <si>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</si>
  <si>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</si>
  <si>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</si>
  <si>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</si>
  <si>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t>2016 YILI İHRACATIMIZDA İLK 20 ÜLKE (1.000 $)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</si>
  <si>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=2015 Yılında 0 fobusd üzerindeki İller baz alınmıştır.</t>
    </r>
  </si>
  <si>
    <t>SON 12 AYLIK
(2016/2015)</t>
  </si>
  <si>
    <t>2016 İHRACAT RAKAMLARI - TL</t>
  </si>
  <si>
    <t>EYLÜL (2016/2015)</t>
  </si>
  <si>
    <t>OCAK-EYLÜL
(2016/2015)</t>
  </si>
  <si>
    <t>1 - 30 EYLÜL İHRACAT RAKAMLARI</t>
  </si>
  <si>
    <t xml:space="preserve">SEKTÖREL BAZDA İHRACAT RAKAMLARI -1.000 $ </t>
  </si>
  <si>
    <t>1 - 30 EYLÜL</t>
  </si>
  <si>
    <t>1 OCAK  -  30 EYLÜL</t>
  </si>
  <si>
    <t>2014 - 2015</t>
  </si>
  <si>
    <t>2015 - 2016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</si>
  <si>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</si>
  <si>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</si>
  <si>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</si>
  <si>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</si>
  <si>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</si>
  <si>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</si>
  <si>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</si>
  <si>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</si>
  <si>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</si>
  <si>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</si>
  <si>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</si>
  <si>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</si>
  <si>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</si>
  <si>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</si>
  <si>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</si>
  <si>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</si>
  <si>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</si>
  <si>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</si>
  <si>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</si>
  <si>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</si>
  <si>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</si>
  <si>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</si>
  <si>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</si>
  <si>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</si>
  <si>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</si>
  <si>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</si>
  <si>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</si>
  <si>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2015  1 - 30 EYLÜL</t>
  </si>
  <si>
    <t>2016  1 - 30 EYLÜL</t>
  </si>
  <si>
    <t>LÜKSEMBURG</t>
  </si>
  <si>
    <t xml:space="preserve">YEMEN </t>
  </si>
  <si>
    <t xml:space="preserve">BEYAZ RUSYA </t>
  </si>
  <si>
    <t>BULGARİSTAN</t>
  </si>
  <si>
    <t xml:space="preserve">HINDISTAN </t>
  </si>
  <si>
    <t xml:space="preserve">SENEGAL </t>
  </si>
  <si>
    <t>GÜNEY KORE CUMHURİYE</t>
  </si>
  <si>
    <t>FİNLANDİYA</t>
  </si>
  <si>
    <t>BANGLADEŞ</t>
  </si>
  <si>
    <t>LİTVANYA</t>
  </si>
  <si>
    <t xml:space="preserve">ALMANYA </t>
  </si>
  <si>
    <t>BİRLEŞİK KRALLIK</t>
  </si>
  <si>
    <t>İTALYA</t>
  </si>
  <si>
    <t>IRAK</t>
  </si>
  <si>
    <t>BİRLEŞİK DEVLETLER</t>
  </si>
  <si>
    <t>FRANSA</t>
  </si>
  <si>
    <t>İSPANYA</t>
  </si>
  <si>
    <t>İRAN (İSLAM CUM.)</t>
  </si>
  <si>
    <t>HOLLANDA</t>
  </si>
  <si>
    <t xml:space="preserve">SUUDİ ARABİSTAN </t>
  </si>
  <si>
    <t>İSTANBUL</t>
  </si>
  <si>
    <t>BURSA</t>
  </si>
  <si>
    <t>KOCAELI</t>
  </si>
  <si>
    <t>İZMIR</t>
  </si>
  <si>
    <t>GAZIANTEP</t>
  </si>
  <si>
    <t>ANKARA</t>
  </si>
  <si>
    <t>MANISA</t>
  </si>
  <si>
    <t>DENIZLI</t>
  </si>
  <si>
    <t>SAKARYA</t>
  </si>
  <si>
    <t>HATAY</t>
  </si>
  <si>
    <t>SIIRT</t>
  </si>
  <si>
    <t>ERZINCAN</t>
  </si>
  <si>
    <t>GÜMÜŞHANE</t>
  </si>
  <si>
    <t>VAN</t>
  </si>
  <si>
    <t>BARTIN</t>
  </si>
  <si>
    <t>YOZGAT</t>
  </si>
  <si>
    <t>BINGÖL</t>
  </si>
  <si>
    <t>ARDAHAN</t>
  </si>
  <si>
    <t>NEVŞEHIR</t>
  </si>
  <si>
    <t>ZONGULDAK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</si>
  <si>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</si>
  <si>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</si>
  <si>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</si>
  <si>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</si>
  <si>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</si>
  <si>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</si>
  <si>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</si>
  <si>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</si>
  <si>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</si>
  <si>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</si>
  <si>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KİB</t>
  </si>
  <si>
    <t>BAİB</t>
  </si>
  <si>
    <t>DKİB</t>
  </si>
  <si>
    <t>İSRAİL</t>
  </si>
  <si>
    <t>BİRLEŞİK ARAP EMİRLİKLERİ</t>
  </si>
  <si>
    <t xml:space="preserve">ROMANYA </t>
  </si>
  <si>
    <t xml:space="preserve">MISIR </t>
  </si>
  <si>
    <t xml:space="preserve">POLONYA </t>
  </si>
  <si>
    <t>BELÇİKA</t>
  </si>
  <si>
    <t>ÇİN HALK CUMHURİYETİ</t>
  </si>
  <si>
    <t>CEZAYİR</t>
  </si>
  <si>
    <t xml:space="preserve">RUSYA FEDERASYONU </t>
  </si>
  <si>
    <t>1 Eylül - 30 Eylül</t>
  </si>
  <si>
    <t>1 Ocak - 30 Eylül</t>
  </si>
  <si>
    <t>1 Ekim - 30 Eylül</t>
  </si>
  <si>
    <t>T O P L A M (TİM)</t>
  </si>
  <si>
    <t>*Ocak - Ağustos dönemi için TUİK, Eylül için TİM rakamı kullanılmıştır.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</si>
</sst>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14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27" borderId="0" applyNumberFormat="0" applyBorder="0" applyAlignment="0" applyProtection="0"/>
    <xf numFmtId="0" fontId="52" fillId="30" borderId="0" applyNumberFormat="0" applyBorder="0" applyAlignment="0" applyProtection="0"/>
    <xf numFmtId="0" fontId="52" fillId="29" borderId="0" applyNumberFormat="0" applyBorder="0" applyAlignment="0" applyProtection="0"/>
    <xf numFmtId="0" fontId="52" fillId="31" borderId="0" applyNumberFormat="0" applyBorder="0" applyAlignment="0" applyProtection="0"/>
    <xf numFmtId="0" fontId="52" fillId="28" borderId="0" applyNumberFormat="0" applyBorder="0" applyAlignment="0" applyProtection="0"/>
    <xf numFmtId="0" fontId="52" fillId="32" borderId="0" applyNumberFormat="0" applyBorder="0" applyAlignment="0" applyProtection="0"/>
    <xf numFmtId="0" fontId="52" fillId="31" borderId="0" applyNumberFormat="0" applyBorder="0" applyAlignment="0" applyProtection="0"/>
    <xf numFmtId="0" fontId="52" fillId="33" borderId="0" applyNumberFormat="0" applyBorder="0" applyAlignment="0" applyProtection="0"/>
    <xf numFmtId="0" fontId="52" fillId="32" borderId="0" applyNumberFormat="0" applyBorder="0" applyAlignment="0" applyProtection="0"/>
    <xf numFmtId="0" fontId="53" fillId="34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4" borderId="0" applyNumberFormat="0" applyBorder="0" applyAlignment="0" applyProtection="0"/>
    <xf numFmtId="0" fontId="53" fillId="28" borderId="0" applyNumberFormat="0" applyBorder="0" applyAlignment="0" applyProtection="0"/>
    <xf numFmtId="0" fontId="4" fillId="5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4" fillId="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4" fillId="11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4" fillId="14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4" fillId="17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4" fillId="20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4" fillId="6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4" fillId="9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4" fillId="1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4" fillId="15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4" fillId="18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4" fillId="21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15" fillId="7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5" fillId="10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5" fillId="13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1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5" fillId="19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5" fillId="22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7" fillId="0" borderId="22" applyNumberFormat="0" applyFill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0" fillId="0" borderId="0" applyNumberFormat="0" applyFill="0" applyBorder="0" applyAlignment="0" applyProtection="0"/>
    <xf numFmtId="0" fontId="61" fillId="40" borderId="26" applyNumberFormat="0" applyAlignment="0" applyProtection="0"/>
    <xf numFmtId="0" fontId="61" fillId="40" borderId="26" applyNumberFormat="0" applyAlignment="0" applyProtection="0"/>
    <xf numFmtId="0" fontId="62" fillId="41" borderId="27" applyNumberFormat="0" applyAlignment="0" applyProtection="0"/>
    <xf numFmtId="0" fontId="62" fillId="41" borderId="27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3" fillId="40" borderId="28" applyNumberFormat="0" applyAlignment="0" applyProtection="0"/>
    <xf numFmtId="0" fontId="1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4" fillId="32" borderId="26" applyNumberFormat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" fillId="0" borderId="1" applyNumberFormat="0" applyFill="0" applyAlignment="0" applyProtection="0"/>
    <xf numFmtId="0" fontId="58" fillId="0" borderId="23" applyNumberFormat="0" applyFill="0" applyAlignment="0" applyProtection="0"/>
    <xf numFmtId="0" fontId="7" fillId="0" borderId="2" applyNumberFormat="0" applyFill="0" applyAlignment="0" applyProtection="0"/>
    <xf numFmtId="0" fontId="59" fillId="0" borderId="24" applyNumberFormat="0" applyFill="0" applyAlignment="0" applyProtection="0"/>
    <xf numFmtId="0" fontId="8" fillId="0" borderId="3" applyNumberFormat="0" applyFill="0" applyAlignment="0" applyProtection="0"/>
    <xf numFmtId="0" fontId="60" fillId="0" borderId="25" applyNumberFormat="0" applyFill="0" applyAlignment="0" applyProtection="0"/>
    <xf numFmtId="0" fontId="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2" borderId="4" applyNumberFormat="0" applyAlignment="0" applyProtection="0"/>
    <xf numFmtId="0" fontId="64" fillId="32" borderId="26" applyNumberFormat="0" applyAlignment="0" applyProtection="0"/>
    <xf numFmtId="0" fontId="64" fillId="32" borderId="26" applyNumberFormat="0" applyAlignment="0" applyProtection="0"/>
    <xf numFmtId="0" fontId="11" fillId="0" borderId="6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28" fillId="0" borderId="0"/>
    <xf numFmtId="0" fontId="52" fillId="0" borderId="0"/>
    <xf numFmtId="0" fontId="52" fillId="0" borderId="0"/>
    <xf numFmtId="0" fontId="28" fillId="0" borderId="0"/>
    <xf numFmtId="0" fontId="4" fillId="0" borderId="0"/>
    <xf numFmtId="0" fontId="52" fillId="0" borderId="0"/>
    <xf numFmtId="0" fontId="52" fillId="0" borderId="0"/>
    <xf numFmtId="0" fontId="28" fillId="29" borderId="29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4" borderId="7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4" borderId="7" applyNumberFormat="0" applyFont="0" applyAlignment="0" applyProtection="0"/>
    <xf numFmtId="0" fontId="52" fillId="29" borderId="29" applyNumberFormat="0" applyFont="0" applyAlignment="0" applyProtection="0"/>
    <xf numFmtId="0" fontId="52" fillId="4" borderId="7" applyNumberFormat="0" applyFont="0" applyAlignment="0" applyProtection="0"/>
    <xf numFmtId="0" fontId="52" fillId="29" borderId="29" applyNumberFormat="0" applyFont="0" applyAlignment="0" applyProtection="0"/>
    <xf numFmtId="0" fontId="52" fillId="4" borderId="7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4" borderId="7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28" fillId="29" borderId="29" applyNumberFormat="0" applyFont="0" applyAlignment="0" applyProtection="0"/>
    <xf numFmtId="0" fontId="10" fillId="3" borderId="5" applyNumberFormat="0" applyAlignment="0" applyProtection="0"/>
    <xf numFmtId="0" fontId="63" fillId="40" borderId="28" applyNumberFormat="0" applyAlignment="0" applyProtection="0"/>
    <xf numFmtId="0" fontId="63" fillId="40" borderId="28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7" fillId="0" borderId="30" applyNumberFormat="0" applyFill="0" applyAlignment="0" applyProtection="0"/>
    <xf numFmtId="0" fontId="14" fillId="0" borderId="8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68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2" fillId="5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2" fillId="8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2" fillId="11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2" fillId="14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2" fillId="17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2" fillId="20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2" fillId="6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2" fillId="9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2" fillId="12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2" fillId="15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2" fillId="18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2" fillId="21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61" fillId="40" borderId="26" applyNumberFormat="0" applyAlignment="0" applyProtection="0"/>
    <xf numFmtId="0" fontId="61" fillId="40" borderId="26" applyNumberFormat="0" applyAlignment="0" applyProtection="0"/>
    <xf numFmtId="0" fontId="61" fillId="40" borderId="26" applyNumberFormat="0" applyAlignment="0" applyProtection="0"/>
    <xf numFmtId="0" fontId="62" fillId="41" borderId="27" applyNumberFormat="0" applyAlignment="0" applyProtection="0"/>
    <xf numFmtId="0" fontId="62" fillId="41" borderId="27" applyNumberFormat="0" applyAlignment="0" applyProtection="0"/>
    <xf numFmtId="0" fontId="62" fillId="41" borderId="27" applyNumberFormat="0" applyAlignment="0" applyProtection="0"/>
    <xf numFmtId="165" fontId="16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1" fillId="40" borderId="26" applyNumberFormat="0" applyAlignment="0" applyProtection="0"/>
    <xf numFmtId="0" fontId="64" fillId="32" borderId="26" applyNumberFormat="0" applyAlignment="0" applyProtection="0"/>
    <xf numFmtId="0" fontId="64" fillId="32" borderId="26" applyNumberFormat="0" applyAlignment="0" applyProtection="0"/>
    <xf numFmtId="0" fontId="64" fillId="32" borderId="26" applyNumberFormat="0" applyAlignment="0" applyProtection="0"/>
    <xf numFmtId="0" fontId="62" fillId="41" borderId="27" applyNumberFormat="0" applyAlignment="0" applyProtection="0"/>
    <xf numFmtId="0" fontId="65" fillId="42" borderId="0" applyNumberFormat="0" applyBorder="0" applyAlignment="0" applyProtection="0"/>
    <xf numFmtId="0" fontId="56" fillId="39" borderId="0" applyNumberFormat="0" applyBorder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16" fillId="0" borderId="0"/>
    <xf numFmtId="0" fontId="52" fillId="0" borderId="0"/>
    <xf numFmtId="0" fontId="52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2" fillId="4" borderId="7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52" fillId="29" borderId="29" applyNumberFormat="0" applyFont="0" applyAlignment="0" applyProtection="0"/>
    <xf numFmtId="0" fontId="2" fillId="4" borderId="7" applyNumberFormat="0" applyFont="0" applyAlignment="0" applyProtection="0"/>
    <xf numFmtId="0" fontId="16" fillId="29" borderId="29" applyNumberFormat="0" applyFont="0" applyAlignment="0" applyProtection="0"/>
    <xf numFmtId="0" fontId="66" fillId="32" borderId="0" applyNumberFormat="0" applyBorder="0" applyAlignment="0" applyProtection="0"/>
    <xf numFmtId="0" fontId="63" fillId="40" borderId="28" applyNumberFormat="0" applyAlignment="0" applyProtection="0"/>
    <xf numFmtId="0" fontId="63" fillId="40" borderId="28" applyNumberFormat="0" applyAlignment="0" applyProtection="0"/>
    <xf numFmtId="0" fontId="63" fillId="40" borderId="28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165" fontId="16" fillId="0" borderId="0" applyFont="0" applyFill="0" applyBorder="0" applyAlignment="0" applyProtection="0"/>
    <xf numFmtId="0" fontId="53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4" borderId="0" applyNumberFormat="0" applyBorder="0" applyAlignment="0" applyProtection="0"/>
    <xf numFmtId="0" fontId="53" fillId="38" borderId="0" applyNumberFormat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9" fontId="76" fillId="0" borderId="0" applyFont="0" applyFill="0" applyBorder="0" applyAlignment="0" applyProtection="0"/>
  </cellStyleXfs>
  <cellXfs count="205">
    <xf numFmtId="0" fontId="0" fillId="0" borderId="0" xfId="0"/>
    <xf numFmtId="0" fontId="17" fillId="0" borderId="0" xfId="2" applyFont="1" applyFill="1" applyBorder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0" fontId="17" fillId="0" borderId="9" xfId="2" applyFont="1" applyFill="1" applyBorder="1"/>
    <xf numFmtId="0" fontId="17" fillId="0" borderId="9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0" fillId="0" borderId="0" xfId="0" applyFont="1" applyFill="1" applyBorder="1"/>
    <xf numFmtId="0" fontId="29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42" fillId="0" borderId="0" xfId="0" applyFont="1"/>
    <xf numFmtId="49" fontId="43" fillId="26" borderId="13" xfId="0" applyNumberFormat="1" applyFont="1" applyFill="1" applyBorder="1" applyAlignment="1">
      <alignment horizontal="center"/>
    </xf>
    <xf numFmtId="49" fontId="43" fillId="26" borderId="14" xfId="0" applyNumberFormat="1" applyFont="1" applyFill="1" applyBorder="1" applyAlignment="1">
      <alignment horizontal="center"/>
    </xf>
    <xf numFmtId="0" fontId="43" fillId="26" borderId="15" xfId="0" applyFont="1" applyFill="1" applyBorder="1" applyAlignment="1">
      <alignment horizontal="center"/>
    </xf>
    <xf numFmtId="0" fontId="44" fillId="0" borderId="0" xfId="0" applyFont="1"/>
    <xf numFmtId="0" fontId="45" fillId="26" borderId="16" xfId="0" applyFont="1" applyFill="1" applyBorder="1"/>
    <xf numFmtId="0" fontId="46" fillId="0" borderId="0" xfId="0" applyFont="1"/>
    <xf numFmtId="0" fontId="47" fillId="26" borderId="16" xfId="0" applyFont="1" applyFill="1" applyBorder="1"/>
    <xf numFmtId="0" fontId="49" fillId="0" borderId="0" xfId="0" applyFont="1"/>
    <xf numFmtId="0" fontId="50" fillId="26" borderId="19" xfId="0" applyFont="1" applyFill="1" applyBorder="1" applyAlignment="1">
      <alignment horizontal="center"/>
    </xf>
    <xf numFmtId="0" fontId="51" fillId="0" borderId="0" xfId="0" applyFont="1"/>
    <xf numFmtId="0" fontId="30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49" fontId="39" fillId="43" borderId="9" xfId="0" applyNumberFormat="1" applyFont="1" applyFill="1" applyBorder="1" applyAlignment="1">
      <alignment horizontal="left"/>
    </xf>
    <xf numFmtId="3" fontId="39" fillId="43" borderId="9" xfId="0" applyNumberFormat="1" applyFont="1" applyFill="1" applyBorder="1" applyAlignment="1">
      <alignment horizontal="right"/>
    </xf>
    <xf numFmtId="49" fontId="39" fillId="43" borderId="9" xfId="0" applyNumberFormat="1" applyFont="1" applyFill="1" applyBorder="1" applyAlignment="1">
      <alignment horizontal="right"/>
    </xf>
    <xf numFmtId="49" fontId="40" fillId="0" borderId="9" xfId="0" applyNumberFormat="1" applyFont="1" applyFill="1" applyBorder="1"/>
    <xf numFmtId="3" fontId="41" fillId="0" borderId="9" xfId="0" applyNumberFormat="1" applyFont="1" applyFill="1" applyBorder="1"/>
    <xf numFmtId="49" fontId="40" fillId="0" borderId="31" xfId="0" applyNumberFormat="1" applyFont="1" applyFill="1" applyBorder="1"/>
    <xf numFmtId="3" fontId="0" fillId="0" borderId="0" xfId="0" applyNumberFormat="1"/>
    <xf numFmtId="49" fontId="40" fillId="0" borderId="0" xfId="0" applyNumberFormat="1" applyFont="1" applyFill="1" applyBorder="1"/>
    <xf numFmtId="0" fontId="16" fillId="0" borderId="0" xfId="0" applyFont="1"/>
    <xf numFmtId="49" fontId="70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1" fillId="0" borderId="9" xfId="0" applyFont="1" applyFill="1" applyBorder="1"/>
    <xf numFmtId="0" fontId="30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29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2" fillId="0" borderId="10" xfId="0" applyNumberFormat="1" applyFont="1" applyFill="1" applyBorder="1"/>
    <xf numFmtId="49" fontId="72" fillId="0" borderId="9" xfId="0" applyNumberFormat="1" applyFont="1" applyFill="1" applyBorder="1"/>
    <xf numFmtId="4" fontId="73" fillId="0" borderId="9" xfId="0" applyNumberFormat="1" applyFont="1" applyFill="1" applyBorder="1"/>
    <xf numFmtId="4" fontId="73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49" fontId="71" fillId="44" borderId="9" xfId="0" applyNumberFormat="1" applyFont="1" applyFill="1" applyBorder="1" applyAlignment="1">
      <alignment horizontal="center"/>
    </xf>
    <xf numFmtId="0" fontId="71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1" fillId="0" borderId="0" xfId="170" applyNumberFormat="1" applyFont="1" applyFill="1" applyBorder="1"/>
    <xf numFmtId="0" fontId="35" fillId="0" borderId="9" xfId="0" applyFont="1" applyBorder="1" applyAlignment="1">
      <alignment horizontal="center" vertical="center"/>
    </xf>
    <xf numFmtId="170" fontId="26" fillId="0" borderId="9" xfId="0" applyNumberFormat="1" applyFont="1" applyFill="1" applyBorder="1" applyAlignment="1">
      <alignment horizontal="center" vertical="center"/>
    </xf>
    <xf numFmtId="0" fontId="74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3" fillId="0" borderId="9" xfId="0" applyNumberFormat="1" applyFont="1" applyFill="1" applyBorder="1" applyAlignment="1">
      <alignment horizontal="right"/>
    </xf>
    <xf numFmtId="3" fontId="73" fillId="0" borderId="9" xfId="0" applyNumberFormat="1" applyFont="1" applyFill="1" applyBorder="1" applyAlignment="1">
      <alignment horizontal="right"/>
    </xf>
    <xf numFmtId="3" fontId="45" fillId="26" borderId="17" xfId="0" applyNumberFormat="1" applyFont="1" applyFill="1" applyBorder="1" applyAlignment="1">
      <alignment horizontal="right"/>
    </xf>
    <xf numFmtId="3" fontId="47" fillId="26" borderId="0" xfId="0" applyNumberFormat="1" applyFont="1" applyFill="1" applyBorder="1" applyAlignment="1">
      <alignment horizontal="right"/>
    </xf>
    <xf numFmtId="3" fontId="45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5" fillId="26" borderId="0" xfId="0" applyNumberFormat="1" applyFont="1" applyFill="1" applyBorder="1" applyAlignment="1">
      <alignment horizontal="right"/>
    </xf>
    <xf numFmtId="3" fontId="50" fillId="26" borderId="20" xfId="0" applyNumberFormat="1" applyFont="1" applyFill="1" applyBorder="1" applyAlignment="1">
      <alignment horizontal="right"/>
    </xf>
    <xf numFmtId="3" fontId="50" fillId="26" borderId="21" xfId="0" applyNumberFormat="1" applyFont="1" applyFill="1" applyBorder="1" applyAlignment="1">
      <alignment horizontal="right"/>
    </xf>
    <xf numFmtId="3" fontId="41" fillId="0" borderId="9" xfId="0" applyNumberFormat="1" applyFont="1" applyFill="1" applyBorder="1" applyAlignment="1">
      <alignment horizontal="right"/>
    </xf>
    <xf numFmtId="168" fontId="41" fillId="0" borderId="9" xfId="17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1" fillId="0" borderId="9" xfId="170" applyNumberFormat="1" applyFont="1" applyFill="1" applyBorder="1" applyAlignment="1">
      <alignment horizontal="center"/>
    </xf>
    <xf numFmtId="17" fontId="32" fillId="0" borderId="9" xfId="0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3" fontId="21" fillId="24" borderId="9" xfId="2" applyNumberFormat="1" applyFont="1" applyFill="1" applyBorder="1" applyAlignment="1">
      <alignment horizontal="center" vertical="center"/>
    </xf>
    <xf numFmtId="3" fontId="24" fillId="0" borderId="9" xfId="2" applyNumberFormat="1" applyFont="1" applyFill="1" applyBorder="1" applyAlignment="1">
      <alignment horizontal="center" vertical="center"/>
    </xf>
    <xf numFmtId="168" fontId="21" fillId="24" borderId="9" xfId="337" applyNumberFormat="1" applyFont="1" applyFill="1" applyBorder="1" applyAlignment="1">
      <alignment horizontal="center" vertical="center"/>
    </xf>
    <xf numFmtId="168" fontId="24" fillId="0" borderId="9" xfId="337" applyNumberFormat="1" applyFont="1" applyFill="1" applyBorder="1" applyAlignment="1">
      <alignment horizontal="center" vertical="center"/>
    </xf>
    <xf numFmtId="2" fontId="22" fillId="0" borderId="33" xfId="2" applyNumberFormat="1" applyFont="1" applyFill="1" applyBorder="1" applyAlignment="1">
      <alignment horizontal="center" vertical="center" wrapText="1"/>
    </xf>
    <xf numFmtId="168" fontId="21" fillId="24" borderId="33" xfId="337" applyNumberFormat="1" applyFont="1" applyFill="1" applyBorder="1" applyAlignment="1">
      <alignment horizontal="center" vertical="center"/>
    </xf>
    <xf numFmtId="168" fontId="24" fillId="0" borderId="33" xfId="337" applyNumberFormat="1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3" fontId="21" fillId="24" borderId="32" xfId="2" applyNumberFormat="1" applyFont="1" applyFill="1" applyBorder="1" applyAlignment="1">
      <alignment horizontal="center" vertical="center"/>
    </xf>
    <xf numFmtId="3" fontId="24" fillId="0" borderId="32" xfId="2" applyNumberFormat="1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26" fillId="0" borderId="9" xfId="2" applyFont="1" applyFill="1" applyBorder="1" applyAlignment="1">
      <alignment horizontal="center"/>
    </xf>
    <xf numFmtId="0" fontId="69" fillId="0" borderId="9" xfId="2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0" fontId="29" fillId="0" borderId="0" xfId="2" applyFont="1" applyFill="1" applyBorder="1"/>
    <xf numFmtId="168" fontId="27" fillId="24" borderId="9" xfId="337" applyNumberFormat="1" applyFont="1" applyFill="1" applyBorder="1" applyAlignment="1">
      <alignment horizontal="center"/>
    </xf>
    <xf numFmtId="3" fontId="20" fillId="45" borderId="9" xfId="2" applyNumberFormat="1" applyFont="1" applyFill="1" applyBorder="1" applyAlignment="1">
      <alignment horizontal="center" vertical="center"/>
    </xf>
    <xf numFmtId="168" fontId="20" fillId="45" borderId="9" xfId="337" applyNumberFormat="1" applyFont="1" applyFill="1" applyBorder="1" applyAlignment="1">
      <alignment horizontal="center" vertical="center"/>
    </xf>
    <xf numFmtId="3" fontId="77" fillId="45" borderId="9" xfId="2" applyNumberFormat="1" applyFont="1" applyFill="1" applyBorder="1" applyAlignment="1">
      <alignment horizontal="center" vertical="center"/>
    </xf>
    <xf numFmtId="168" fontId="20" fillId="45" borderId="33" xfId="337" applyNumberFormat="1" applyFont="1" applyFill="1" applyBorder="1" applyAlignment="1">
      <alignment horizontal="center" vertical="center"/>
    </xf>
    <xf numFmtId="3" fontId="78" fillId="24" borderId="35" xfId="2" applyNumberFormat="1" applyFont="1" applyFill="1" applyBorder="1" applyAlignment="1">
      <alignment horizontal="center"/>
    </xf>
    <xf numFmtId="168" fontId="78" fillId="24" borderId="35" xfId="337" applyNumberFormat="1" applyFont="1" applyFill="1" applyBorder="1" applyAlignment="1">
      <alignment horizontal="center"/>
    </xf>
    <xf numFmtId="3" fontId="79" fillId="24" borderId="35" xfId="2" applyNumberFormat="1" applyFont="1" applyFill="1" applyBorder="1" applyAlignment="1">
      <alignment horizontal="center"/>
    </xf>
    <xf numFmtId="168" fontId="79" fillId="24" borderId="35" xfId="337" applyNumberFormat="1" applyFont="1" applyFill="1" applyBorder="1" applyAlignment="1">
      <alignment horizontal="center"/>
    </xf>
    <xf numFmtId="0" fontId="17" fillId="0" borderId="43" xfId="2" applyFont="1" applyFill="1" applyBorder="1" applyAlignment="1">
      <alignment vertical="center" wrapText="1"/>
    </xf>
    <xf numFmtId="0" fontId="20" fillId="0" borderId="44" xfId="2" applyFont="1" applyFill="1" applyBorder="1" applyAlignment="1">
      <alignment vertical="center" wrapText="1"/>
    </xf>
    <xf numFmtId="0" fontId="23" fillId="24" borderId="44" xfId="2" applyFont="1" applyFill="1" applyBorder="1" applyAlignment="1">
      <alignment vertical="center"/>
    </xf>
    <xf numFmtId="0" fontId="21" fillId="0" borderId="44" xfId="2" applyFont="1" applyFill="1" applyBorder="1" applyAlignment="1">
      <alignment vertical="center"/>
    </xf>
    <xf numFmtId="0" fontId="17" fillId="0" borderId="44" xfId="2" applyFont="1" applyFill="1" applyBorder="1" applyAlignment="1">
      <alignment vertical="center"/>
    </xf>
    <xf numFmtId="0" fontId="17" fillId="0" borderId="44" xfId="0" applyFont="1" applyFill="1" applyBorder="1" applyAlignment="1">
      <alignment vertical="center"/>
    </xf>
    <xf numFmtId="0" fontId="21" fillId="24" borderId="44" xfId="2" applyFont="1" applyFill="1" applyBorder="1" applyAlignment="1">
      <alignment vertical="center"/>
    </xf>
    <xf numFmtId="0" fontId="20" fillId="45" borderId="44" xfId="2" applyFont="1" applyFill="1" applyBorder="1" applyAlignment="1">
      <alignment vertical="center"/>
    </xf>
    <xf numFmtId="0" fontId="22" fillId="24" borderId="44" xfId="2" applyFont="1" applyFill="1" applyBorder="1"/>
    <xf numFmtId="0" fontId="78" fillId="0" borderId="45" xfId="2" applyFont="1" applyFill="1" applyBorder="1"/>
    <xf numFmtId="0" fontId="20" fillId="0" borderId="46" xfId="2" applyFont="1" applyFill="1" applyBorder="1" applyAlignment="1">
      <alignment horizontal="center" vertical="center"/>
    </xf>
    <xf numFmtId="2" fontId="22" fillId="0" borderId="10" xfId="2" applyNumberFormat="1" applyFont="1" applyFill="1" applyBorder="1" applyAlignment="1">
      <alignment horizontal="center" vertical="center" wrapText="1"/>
    </xf>
    <xf numFmtId="168" fontId="21" fillId="24" borderId="10" xfId="337" applyNumberFormat="1" applyFont="1" applyFill="1" applyBorder="1" applyAlignment="1">
      <alignment horizontal="center" vertical="center"/>
    </xf>
    <xf numFmtId="168" fontId="24" fillId="0" borderId="10" xfId="337" applyNumberFormat="1" applyFont="1" applyFill="1" applyBorder="1" applyAlignment="1">
      <alignment horizontal="center" vertical="center"/>
    </xf>
    <xf numFmtId="168" fontId="20" fillId="45" borderId="10" xfId="337" applyNumberFormat="1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1" fillId="0" borderId="12" xfId="2" applyFont="1" applyFill="1" applyBorder="1" applyAlignment="1">
      <alignment horizontal="center" vertical="center"/>
    </xf>
    <xf numFmtId="3" fontId="21" fillId="24" borderId="12" xfId="2" applyNumberFormat="1" applyFont="1" applyFill="1" applyBorder="1" applyAlignment="1">
      <alignment horizontal="center" vertical="center"/>
    </xf>
    <xf numFmtId="3" fontId="24" fillId="0" borderId="12" xfId="2" applyNumberFormat="1" applyFont="1" applyFill="1" applyBorder="1" applyAlignment="1">
      <alignment horizontal="center" vertical="center"/>
    </xf>
    <xf numFmtId="3" fontId="77" fillId="45" borderId="12" xfId="2" applyNumberFormat="1" applyFont="1" applyFill="1" applyBorder="1" applyAlignment="1">
      <alignment horizontal="center" vertical="center"/>
    </xf>
    <xf numFmtId="3" fontId="27" fillId="24" borderId="12" xfId="2" applyNumberFormat="1" applyFont="1" applyFill="1" applyBorder="1" applyAlignment="1">
      <alignment horizontal="center"/>
    </xf>
    <xf numFmtId="3" fontId="79" fillId="24" borderId="49" xfId="2" applyNumberFormat="1" applyFont="1" applyFill="1" applyBorder="1" applyAlignment="1">
      <alignment horizontal="center"/>
    </xf>
    <xf numFmtId="3" fontId="20" fillId="45" borderId="32" xfId="2" applyNumberFormat="1" applyFont="1" applyFill="1" applyBorder="1" applyAlignment="1">
      <alignment horizontal="center" vertical="center"/>
    </xf>
    <xf numFmtId="3" fontId="25" fillId="24" borderId="32" xfId="2" applyNumberFormat="1" applyFont="1" applyFill="1" applyBorder="1" applyAlignment="1">
      <alignment horizontal="center"/>
    </xf>
    <xf numFmtId="166" fontId="25" fillId="24" borderId="33" xfId="2" applyNumberFormat="1" applyFont="1" applyFill="1" applyBorder="1" applyAlignment="1">
      <alignment horizontal="center"/>
    </xf>
    <xf numFmtId="3" fontId="78" fillId="24" borderId="34" xfId="2" applyNumberFormat="1" applyFont="1" applyFill="1" applyBorder="1" applyAlignment="1">
      <alignment horizontal="center"/>
    </xf>
    <xf numFmtId="168" fontId="78" fillId="24" borderId="36" xfId="337" applyNumberFormat="1" applyFont="1" applyFill="1" applyBorder="1" applyAlignment="1">
      <alignment horizontal="center"/>
    </xf>
    <xf numFmtId="3" fontId="77" fillId="45" borderId="32" xfId="2" applyNumberFormat="1" applyFont="1" applyFill="1" applyBorder="1" applyAlignment="1">
      <alignment horizontal="center" vertical="center"/>
    </xf>
    <xf numFmtId="3" fontId="27" fillId="24" borderId="32" xfId="2" applyNumberFormat="1" applyFont="1" applyFill="1" applyBorder="1" applyAlignment="1">
      <alignment horizontal="center"/>
    </xf>
    <xf numFmtId="3" fontId="79" fillId="24" borderId="34" xfId="2" applyNumberFormat="1" applyFont="1" applyFill="1" applyBorder="1" applyAlignment="1">
      <alignment horizontal="center"/>
    </xf>
    <xf numFmtId="168" fontId="27" fillId="24" borderId="10" xfId="337" applyNumberFormat="1" applyFont="1" applyFill="1" applyBorder="1" applyAlignment="1">
      <alignment horizontal="center"/>
    </xf>
    <xf numFmtId="168" fontId="79" fillId="24" borderId="47" xfId="337" applyNumberFormat="1" applyFont="1" applyFill="1" applyBorder="1" applyAlignment="1">
      <alignment horizontal="center"/>
    </xf>
    <xf numFmtId="168" fontId="27" fillId="24" borderId="33" xfId="337" applyNumberFormat="1" applyFont="1" applyFill="1" applyBorder="1" applyAlignment="1">
      <alignment horizontal="center"/>
    </xf>
    <xf numFmtId="168" fontId="79" fillId="24" borderId="36" xfId="337" applyNumberFormat="1" applyFont="1" applyFill="1" applyBorder="1" applyAlignment="1">
      <alignment horizontal="center"/>
    </xf>
  </cellXfs>
  <cellStyles count="338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" xfId="337" builtinId="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8662604.9084699992</c:v>
                </c:pt>
                <c:pt idx="1">
                  <c:v>8523348.0738699995</c:v>
                </c:pt>
                <c:pt idx="2">
                  <c:v>9124905.8592799976</c:v>
                </c:pt>
                <c:pt idx="3">
                  <c:v>9710463.5514800008</c:v>
                </c:pt>
                <c:pt idx="4">
                  <c:v>8807218.5920300018</c:v>
                </c:pt>
                <c:pt idx="5">
                  <c:v>9651233.450579999</c:v>
                </c:pt>
                <c:pt idx="6">
                  <c:v>8897038.9990700018</c:v>
                </c:pt>
                <c:pt idx="7">
                  <c:v>8628805.9555599988</c:v>
                </c:pt>
                <c:pt idx="8">
                  <c:v>8694327.5084800012</c:v>
                </c:pt>
                <c:pt idx="9">
                  <c:v>9871986.2004299983</c:v>
                </c:pt>
                <c:pt idx="10">
                  <c:v>9096695.1363700032</c:v>
                </c:pt>
                <c:pt idx="11">
                  <c:v>9208408.3124699984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7469660.08402</c:v>
                </c:pt>
                <c:pt idx="1">
                  <c:v>8788688.6921100002</c:v>
                </c:pt>
                <c:pt idx="2">
                  <c:v>9424772.498759998</c:v>
                </c:pt>
                <c:pt idx="3">
                  <c:v>9439700.2207699995</c:v>
                </c:pt>
                <c:pt idx="4">
                  <c:v>8855934.1868699994</c:v>
                </c:pt>
                <c:pt idx="5">
                  <c:v>9795557.3968500011</c:v>
                </c:pt>
                <c:pt idx="6">
                  <c:v>7278003.8875199994</c:v>
                </c:pt>
                <c:pt idx="7">
                  <c:v>9164888.9260400012</c:v>
                </c:pt>
                <c:pt idx="8">
                  <c:v>8575551.7679900005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79732016"/>
        <c:axId val="-779738000"/>
      </c:lineChart>
      <c:catAx>
        <c:axId val="-77973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3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79738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3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89746.165129999994</c:v>
                </c:pt>
                <c:pt idx="1">
                  <c:v>105702.40222</c:v>
                </c:pt>
                <c:pt idx="2">
                  <c:v>108213.32294</c:v>
                </c:pt>
                <c:pt idx="3">
                  <c:v>96603.030759999994</c:v>
                </c:pt>
                <c:pt idx="4">
                  <c:v>96288.851710000003</c:v>
                </c:pt>
                <c:pt idx="5">
                  <c:v>99410.351540000003</c:v>
                </c:pt>
                <c:pt idx="6">
                  <c:v>54688.660609999999</c:v>
                </c:pt>
                <c:pt idx="7">
                  <c:v>88751.585890000002</c:v>
                </c:pt>
                <c:pt idx="8">
                  <c:v>134007.67350999999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97812.898400000005</c:v>
                </c:pt>
                <c:pt idx="1">
                  <c:v>94271.043049999993</c:v>
                </c:pt>
                <c:pt idx="2">
                  <c:v>98490.356310000003</c:v>
                </c:pt>
                <c:pt idx="3">
                  <c:v>110854.41593</c:v>
                </c:pt>
                <c:pt idx="4">
                  <c:v>85102.734970000005</c:v>
                </c:pt>
                <c:pt idx="5">
                  <c:v>92497.679629999999</c:v>
                </c:pt>
                <c:pt idx="6">
                  <c:v>76412.842829999994</c:v>
                </c:pt>
                <c:pt idx="7">
                  <c:v>88757.402780000004</c:v>
                </c:pt>
                <c:pt idx="8">
                  <c:v>114412.51446999999</c:v>
                </c:pt>
                <c:pt idx="9">
                  <c:v>200913.78299000001</c:v>
                </c:pt>
                <c:pt idx="10">
                  <c:v>150072.13007000001</c:v>
                </c:pt>
                <c:pt idx="11">
                  <c:v>131132.58483000001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77616"/>
        <c:axId val="-760567824"/>
      </c:lineChart>
      <c:catAx>
        <c:axId val="-76057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6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6782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7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178413.55434</c:v>
                </c:pt>
                <c:pt idx="1">
                  <c:v>169776.46189000001</c:v>
                </c:pt>
                <c:pt idx="2">
                  <c:v>138571.21487</c:v>
                </c:pt>
                <c:pt idx="3">
                  <c:v>141658.27163999999</c:v>
                </c:pt>
                <c:pt idx="4">
                  <c:v>140964.30918000001</c:v>
                </c:pt>
                <c:pt idx="5">
                  <c:v>155712.06878</c:v>
                </c:pt>
                <c:pt idx="6">
                  <c:v>113786.19475</c:v>
                </c:pt>
                <c:pt idx="7">
                  <c:v>123764.23807000001</c:v>
                </c:pt>
                <c:pt idx="8">
                  <c:v>139344.34156999999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245531.10282999999</c:v>
                </c:pt>
                <c:pt idx="1">
                  <c:v>231388.24583999999</c:v>
                </c:pt>
                <c:pt idx="2">
                  <c:v>206870.61434999999</c:v>
                </c:pt>
                <c:pt idx="3">
                  <c:v>242419.20790000001</c:v>
                </c:pt>
                <c:pt idx="4">
                  <c:v>215601.54558999999</c:v>
                </c:pt>
                <c:pt idx="5">
                  <c:v>207594.19146999999</c:v>
                </c:pt>
                <c:pt idx="6">
                  <c:v>227181.93338999999</c:v>
                </c:pt>
                <c:pt idx="7">
                  <c:v>152733.69157</c:v>
                </c:pt>
                <c:pt idx="8">
                  <c:v>261985.31090000001</c:v>
                </c:pt>
                <c:pt idx="9">
                  <c:v>307824.41453000001</c:v>
                </c:pt>
                <c:pt idx="10">
                  <c:v>255191.82045999999</c:v>
                </c:pt>
                <c:pt idx="11">
                  <c:v>271613.69274000003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78704"/>
        <c:axId val="-760578160"/>
      </c:lineChart>
      <c:catAx>
        <c:axId val="-76057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78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8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16075.79343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16929.237260000002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16791.806779999999</c:v>
                </c:pt>
                <c:pt idx="1">
                  <c:v>19131.206109999999</c:v>
                </c:pt>
                <c:pt idx="2">
                  <c:v>19111.990160000001</c:v>
                </c:pt>
                <c:pt idx="3">
                  <c:v>18199.15724</c:v>
                </c:pt>
                <c:pt idx="4">
                  <c:v>17030.152870000002</c:v>
                </c:pt>
                <c:pt idx="5">
                  <c:v>17736.840499999998</c:v>
                </c:pt>
                <c:pt idx="6">
                  <c:v>12890.33347</c:v>
                </c:pt>
                <c:pt idx="7">
                  <c:v>10622.04089</c:v>
                </c:pt>
                <c:pt idx="8">
                  <c:v>11021.520619999999</c:v>
                </c:pt>
                <c:pt idx="9">
                  <c:v>13036.69392</c:v>
                </c:pt>
                <c:pt idx="10">
                  <c:v>16443.221649999999</c:v>
                </c:pt>
                <c:pt idx="11">
                  <c:v>17468.448090000002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75984"/>
        <c:axId val="-760566192"/>
      </c:lineChart>
      <c:catAx>
        <c:axId val="-76057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6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6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5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64000.109349999999</c:v>
                </c:pt>
                <c:pt idx="7">
                  <c:v>105346.22766</c:v>
                </c:pt>
                <c:pt idx="8">
                  <c:v>72483.607619999995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84587.382100000003</c:v>
                </c:pt>
                <c:pt idx="1">
                  <c:v>87419.751180000007</c:v>
                </c:pt>
                <c:pt idx="2">
                  <c:v>105669.31832000001</c:v>
                </c:pt>
                <c:pt idx="3">
                  <c:v>72638.579329999993</c:v>
                </c:pt>
                <c:pt idx="4">
                  <c:v>53359.857490000002</c:v>
                </c:pt>
                <c:pt idx="5">
                  <c:v>54936.205170000001</c:v>
                </c:pt>
                <c:pt idx="6">
                  <c:v>73120.949699999997</c:v>
                </c:pt>
                <c:pt idx="7">
                  <c:v>81940.677330000006</c:v>
                </c:pt>
                <c:pt idx="8">
                  <c:v>58821.08236</c:v>
                </c:pt>
                <c:pt idx="9">
                  <c:v>80593.646659999999</c:v>
                </c:pt>
                <c:pt idx="10">
                  <c:v>71026.910910000006</c:v>
                </c:pt>
                <c:pt idx="11">
                  <c:v>94139.503190000003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65648"/>
        <c:axId val="-760577072"/>
      </c:lineChart>
      <c:catAx>
        <c:axId val="-76056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7707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65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5493.6030099999998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6323.2487099999998</c:v>
                </c:pt>
                <c:pt idx="1">
                  <c:v>8819.9491300000009</c:v>
                </c:pt>
                <c:pt idx="2">
                  <c:v>11241.36759</c:v>
                </c:pt>
                <c:pt idx="3">
                  <c:v>10605.65509</c:v>
                </c:pt>
                <c:pt idx="4">
                  <c:v>6164.7641899999999</c:v>
                </c:pt>
                <c:pt idx="5">
                  <c:v>2449.9805200000001</c:v>
                </c:pt>
                <c:pt idx="6">
                  <c:v>4008.5602800000001</c:v>
                </c:pt>
                <c:pt idx="7">
                  <c:v>5086.7874000000002</c:v>
                </c:pt>
                <c:pt idx="8">
                  <c:v>5655.7401399999999</c:v>
                </c:pt>
                <c:pt idx="9">
                  <c:v>5397.6899199999998</c:v>
                </c:pt>
                <c:pt idx="10">
                  <c:v>5119.4543800000001</c:v>
                </c:pt>
                <c:pt idx="11">
                  <c:v>6748.1485899999998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62928"/>
        <c:axId val="-760574352"/>
      </c:lineChart>
      <c:catAx>
        <c:axId val="-7605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7435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6292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134179.81791000001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144333.37919000001</c:v>
                </c:pt>
                <c:pt idx="4">
                  <c:v>154677.59112</c:v>
                </c:pt>
                <c:pt idx="5">
                  <c:v>155174.44918</c:v>
                </c:pt>
                <c:pt idx="6">
                  <c:v>131776.65304999999</c:v>
                </c:pt>
                <c:pt idx="7">
                  <c:v>174732.20624</c:v>
                </c:pt>
                <c:pt idx="8">
                  <c:v>149764.78182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172543.8327</c:v>
                </c:pt>
                <c:pt idx="1">
                  <c:v>167106.44742000001</c:v>
                </c:pt>
                <c:pt idx="2">
                  <c:v>171068.19013999999</c:v>
                </c:pt>
                <c:pt idx="3">
                  <c:v>172518.28628999999</c:v>
                </c:pt>
                <c:pt idx="4">
                  <c:v>124616.54806</c:v>
                </c:pt>
                <c:pt idx="5">
                  <c:v>109718.50732999999</c:v>
                </c:pt>
                <c:pt idx="6">
                  <c:v>152578.29842000001</c:v>
                </c:pt>
                <c:pt idx="7">
                  <c:v>141907.61348999999</c:v>
                </c:pt>
                <c:pt idx="8">
                  <c:v>126984.49699</c:v>
                </c:pt>
                <c:pt idx="9">
                  <c:v>162255.21410000001</c:v>
                </c:pt>
                <c:pt idx="10">
                  <c:v>153455.32876999999</c:v>
                </c:pt>
                <c:pt idx="11">
                  <c:v>157827.89903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73264"/>
        <c:axId val="-760561296"/>
      </c:lineChart>
      <c:catAx>
        <c:axId val="-76057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6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6129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32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345298.77789000003</c:v>
                </c:pt>
                <c:pt idx="2">
                  <c:v>369385.36324999999</c:v>
                </c:pt>
                <c:pt idx="3">
                  <c:v>344801.98739000002</c:v>
                </c:pt>
                <c:pt idx="4">
                  <c:v>359673.48959999997</c:v>
                </c:pt>
                <c:pt idx="5">
                  <c:v>380004.52153000003</c:v>
                </c:pt>
                <c:pt idx="6">
                  <c:v>273180.26433999999</c:v>
                </c:pt>
                <c:pt idx="7">
                  <c:v>366978.38202999998</c:v>
                </c:pt>
                <c:pt idx="8">
                  <c:v>319319.16868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316515.24618000002</c:v>
                </c:pt>
                <c:pt idx="1">
                  <c:v>302157.68461</c:v>
                </c:pt>
                <c:pt idx="2">
                  <c:v>347074.11473999999</c:v>
                </c:pt>
                <c:pt idx="3">
                  <c:v>362996.07591999997</c:v>
                </c:pt>
                <c:pt idx="4">
                  <c:v>328956.03136999998</c:v>
                </c:pt>
                <c:pt idx="5">
                  <c:v>354466.17703999998</c:v>
                </c:pt>
                <c:pt idx="6">
                  <c:v>348784.41462</c:v>
                </c:pt>
                <c:pt idx="7">
                  <c:v>345592.84184000001</c:v>
                </c:pt>
                <c:pt idx="8">
                  <c:v>312462.86366999999</c:v>
                </c:pt>
                <c:pt idx="9">
                  <c:v>365310.71737999999</c:v>
                </c:pt>
                <c:pt idx="10">
                  <c:v>342230.26827</c:v>
                </c:pt>
                <c:pt idx="11">
                  <c:v>348350.66149000003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62384"/>
        <c:axId val="-760561840"/>
      </c:lineChart>
      <c:catAx>
        <c:axId val="-76056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6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6184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623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596373.13719000004</c:v>
                </c:pt>
                <c:pt idx="1">
                  <c:v>632935.49187000003</c:v>
                </c:pt>
                <c:pt idx="2">
                  <c:v>703554.53914000001</c:v>
                </c:pt>
                <c:pt idx="3">
                  <c:v>689958.30128999997</c:v>
                </c:pt>
                <c:pt idx="4">
                  <c:v>667751.53402000002</c:v>
                </c:pt>
                <c:pt idx="5">
                  <c:v>713662.12780000002</c:v>
                </c:pt>
                <c:pt idx="6">
                  <c:v>517619.82485999999</c:v>
                </c:pt>
                <c:pt idx="7">
                  <c:v>661853.51619999995</c:v>
                </c:pt>
                <c:pt idx="8">
                  <c:v>657563.08450999996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648202.18587000004</c:v>
                </c:pt>
                <c:pt idx="1">
                  <c:v>609091.59302999999</c:v>
                </c:pt>
                <c:pt idx="2">
                  <c:v>676704.10618999996</c:v>
                </c:pt>
                <c:pt idx="3">
                  <c:v>724064.10615000001</c:v>
                </c:pt>
                <c:pt idx="4">
                  <c:v>652369.29017000005</c:v>
                </c:pt>
                <c:pt idx="5">
                  <c:v>678598.28385999997</c:v>
                </c:pt>
                <c:pt idx="6">
                  <c:v>630927.52298000001</c:v>
                </c:pt>
                <c:pt idx="7">
                  <c:v>639215.103</c:v>
                </c:pt>
                <c:pt idx="8">
                  <c:v>648365.97089999996</c:v>
                </c:pt>
                <c:pt idx="9">
                  <c:v>753918.71998000005</c:v>
                </c:pt>
                <c:pt idx="10">
                  <c:v>658558.52145999996</c:v>
                </c:pt>
                <c:pt idx="11">
                  <c:v>627283.13113999995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60208"/>
        <c:axId val="-760559664"/>
      </c:lineChart>
      <c:catAx>
        <c:axId val="-76056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5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59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602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88262.907959999997</c:v>
                </c:pt>
                <c:pt idx="1">
                  <c:v>108392.37178</c:v>
                </c:pt>
                <c:pt idx="2">
                  <c:v>126259.20788</c:v>
                </c:pt>
                <c:pt idx="3">
                  <c:v>134441.80721</c:v>
                </c:pt>
                <c:pt idx="4">
                  <c:v>121176.51353</c:v>
                </c:pt>
                <c:pt idx="5">
                  <c:v>124469.08134</c:v>
                </c:pt>
                <c:pt idx="6">
                  <c:v>100671.57451000001</c:v>
                </c:pt>
                <c:pt idx="7">
                  <c:v>143373.36034000001</c:v>
                </c:pt>
                <c:pt idx="8">
                  <c:v>110927.39956000001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112824.20994</c:v>
                </c:pt>
                <c:pt idx="1">
                  <c:v>115694.13949</c:v>
                </c:pt>
                <c:pt idx="2">
                  <c:v>144207.13498</c:v>
                </c:pt>
                <c:pt idx="3">
                  <c:v>145988.64683000001</c:v>
                </c:pt>
                <c:pt idx="4">
                  <c:v>117697.77284999999</c:v>
                </c:pt>
                <c:pt idx="5">
                  <c:v>115520.33348</c:v>
                </c:pt>
                <c:pt idx="6">
                  <c:v>118325.16792000001</c:v>
                </c:pt>
                <c:pt idx="7">
                  <c:v>133934.48550000001</c:v>
                </c:pt>
                <c:pt idx="8">
                  <c:v>117112.08331</c:v>
                </c:pt>
                <c:pt idx="9">
                  <c:v>126211.75838</c:v>
                </c:pt>
                <c:pt idx="10">
                  <c:v>111617.9768</c:v>
                </c:pt>
                <c:pt idx="11">
                  <c:v>113105.62071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74896"/>
        <c:axId val="-760558032"/>
      </c:lineChart>
      <c:catAx>
        <c:axId val="-76057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5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580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4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179018.74742</c:v>
                </c:pt>
                <c:pt idx="3">
                  <c:v>170947.78847</c:v>
                </c:pt>
                <c:pt idx="4">
                  <c:v>164567.33574000001</c:v>
                </c:pt>
                <c:pt idx="5">
                  <c:v>172583.80754000001</c:v>
                </c:pt>
                <c:pt idx="6">
                  <c:v>103306.04317999999</c:v>
                </c:pt>
                <c:pt idx="7">
                  <c:v>166224.23589000001</c:v>
                </c:pt>
                <c:pt idx="8">
                  <c:v>155854.56195999999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143592.34104999999</c:v>
                </c:pt>
                <c:pt idx="1">
                  <c:v>147034.17332999999</c:v>
                </c:pt>
                <c:pt idx="2">
                  <c:v>167697.59656999999</c:v>
                </c:pt>
                <c:pt idx="3">
                  <c:v>177976.82922000001</c:v>
                </c:pt>
                <c:pt idx="4">
                  <c:v>169615.87656999999</c:v>
                </c:pt>
                <c:pt idx="5">
                  <c:v>192780.13312000001</c:v>
                </c:pt>
                <c:pt idx="6">
                  <c:v>146176.54934</c:v>
                </c:pt>
                <c:pt idx="7">
                  <c:v>168405.25076</c:v>
                </c:pt>
                <c:pt idx="8">
                  <c:v>165188.11491</c:v>
                </c:pt>
                <c:pt idx="9">
                  <c:v>188749.88042</c:v>
                </c:pt>
                <c:pt idx="10">
                  <c:v>175218.90530000001</c:v>
                </c:pt>
                <c:pt idx="11">
                  <c:v>172919.19054000001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56400"/>
        <c:axId val="-760556944"/>
      </c:lineChart>
      <c:catAx>
        <c:axId val="-76055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5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569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56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244178.06628</c:v>
                </c:pt>
                <c:pt idx="2">
                  <c:v>265568.23934999999</c:v>
                </c:pt>
                <c:pt idx="3">
                  <c:v>337126.60157</c:v>
                </c:pt>
                <c:pt idx="4">
                  <c:v>315511.49076999997</c:v>
                </c:pt>
                <c:pt idx="5">
                  <c:v>361222.38321</c:v>
                </c:pt>
                <c:pt idx="6">
                  <c:v>271347.54694999999</c:v>
                </c:pt>
                <c:pt idx="7">
                  <c:v>344067.89270999999</c:v>
                </c:pt>
                <c:pt idx="8">
                  <c:v>322244.30695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79747792"/>
        <c:axId val="-779743440"/>
      </c:lineChart>
      <c:catAx>
        <c:axId val="-77974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4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79743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47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997818.32071</c:v>
                </c:pt>
                <c:pt idx="1">
                  <c:v>1136979.2925199999</c:v>
                </c:pt>
                <c:pt idx="2">
                  <c:v>1189978.2150399999</c:v>
                </c:pt>
                <c:pt idx="3">
                  <c:v>1231611.85839</c:v>
                </c:pt>
                <c:pt idx="4">
                  <c:v>1127313.48391</c:v>
                </c:pt>
                <c:pt idx="5">
                  <c:v>1317578.80284</c:v>
                </c:pt>
                <c:pt idx="6">
                  <c:v>962355.91159999999</c:v>
                </c:pt>
                <c:pt idx="7">
                  <c:v>1211951.8396699999</c:v>
                </c:pt>
                <c:pt idx="8">
                  <c:v>1097641.82978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1197747.8568800001</c:v>
                </c:pt>
                <c:pt idx="1">
                  <c:v>1176291.8132499999</c:v>
                </c:pt>
                <c:pt idx="2">
                  <c:v>1342695.2692100001</c:v>
                </c:pt>
                <c:pt idx="3">
                  <c:v>1439379.3918300001</c:v>
                </c:pt>
                <c:pt idx="4">
                  <c:v>1377660.6897799999</c:v>
                </c:pt>
                <c:pt idx="5">
                  <c:v>1416856.8097000001</c:v>
                </c:pt>
                <c:pt idx="6">
                  <c:v>1310336.3024599999</c:v>
                </c:pt>
                <c:pt idx="7">
                  <c:v>1185556.49394</c:v>
                </c:pt>
                <c:pt idx="8">
                  <c:v>1088970.92631</c:v>
                </c:pt>
                <c:pt idx="9">
                  <c:v>1305035.7901600001</c:v>
                </c:pt>
                <c:pt idx="10">
                  <c:v>1295932.05947</c:v>
                </c:pt>
                <c:pt idx="11">
                  <c:v>1261677.55947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54224"/>
        <c:axId val="-760553680"/>
      </c:lineChart>
      <c:catAx>
        <c:axId val="-76055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5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5368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54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375996.56636</c:v>
                </c:pt>
                <c:pt idx="1">
                  <c:v>439426.09262000001</c:v>
                </c:pt>
                <c:pt idx="2">
                  <c:v>469305.09587000002</c:v>
                </c:pt>
                <c:pt idx="3">
                  <c:v>493205.87096999999</c:v>
                </c:pt>
                <c:pt idx="4">
                  <c:v>455931.70357000001</c:v>
                </c:pt>
                <c:pt idx="5">
                  <c:v>474550.03791999997</c:v>
                </c:pt>
                <c:pt idx="6">
                  <c:v>350988.66321000003</c:v>
                </c:pt>
                <c:pt idx="7">
                  <c:v>450715.58363000001</c:v>
                </c:pt>
                <c:pt idx="8">
                  <c:v>404635.74375999998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465536.70377999998</c:v>
                </c:pt>
                <c:pt idx="1">
                  <c:v>432304.07919999998</c:v>
                </c:pt>
                <c:pt idx="2">
                  <c:v>450254.67855999997</c:v>
                </c:pt>
                <c:pt idx="3">
                  <c:v>492498.43300999998</c:v>
                </c:pt>
                <c:pt idx="4">
                  <c:v>411800.54035000002</c:v>
                </c:pt>
                <c:pt idx="5">
                  <c:v>470042.16327999998</c:v>
                </c:pt>
                <c:pt idx="6">
                  <c:v>482673.67670000001</c:v>
                </c:pt>
                <c:pt idx="7">
                  <c:v>434256.25014000002</c:v>
                </c:pt>
                <c:pt idx="8">
                  <c:v>438245.40456</c:v>
                </c:pt>
                <c:pt idx="9">
                  <c:v>456822.34518</c:v>
                </c:pt>
                <c:pt idx="10">
                  <c:v>486769.65733000002</c:v>
                </c:pt>
                <c:pt idx="11">
                  <c:v>502032.97671999998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53136"/>
        <c:axId val="-760552048"/>
      </c:lineChart>
      <c:catAx>
        <c:axId val="-76055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5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520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531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1512341.76401</c:v>
                </c:pt>
                <c:pt idx="1">
                  <c:v>1983150.7717299999</c:v>
                </c:pt>
                <c:pt idx="2">
                  <c:v>2046716.7066800001</c:v>
                </c:pt>
                <c:pt idx="3">
                  <c:v>2045838.75168</c:v>
                </c:pt>
                <c:pt idx="4">
                  <c:v>1998513.55424</c:v>
                </c:pt>
                <c:pt idx="5">
                  <c:v>2148352.2868300001</c:v>
                </c:pt>
                <c:pt idx="6">
                  <c:v>1725971.7783299999</c:v>
                </c:pt>
                <c:pt idx="7">
                  <c:v>1678265.82972</c:v>
                </c:pt>
                <c:pt idx="8">
                  <c:v>1941982.8202500001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1728185.6380799999</c:v>
                </c:pt>
                <c:pt idx="1">
                  <c:v>1703279.75015</c:v>
                </c:pt>
                <c:pt idx="2">
                  <c:v>1770417.7382400001</c:v>
                </c:pt>
                <c:pt idx="3">
                  <c:v>1835673.64307</c:v>
                </c:pt>
                <c:pt idx="4">
                  <c:v>1480106.1511299999</c:v>
                </c:pt>
                <c:pt idx="5">
                  <c:v>1969904.47059</c:v>
                </c:pt>
                <c:pt idx="6">
                  <c:v>1641980.42833</c:v>
                </c:pt>
                <c:pt idx="7">
                  <c:v>1361396.4611599999</c:v>
                </c:pt>
                <c:pt idx="8">
                  <c:v>1872658.86555</c:v>
                </c:pt>
                <c:pt idx="9">
                  <c:v>2024758.0810499999</c:v>
                </c:pt>
                <c:pt idx="10">
                  <c:v>1916066.2309000001</c:v>
                </c:pt>
                <c:pt idx="11">
                  <c:v>1847544.38362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53120"/>
        <c:axId val="-759160736"/>
      </c:lineChart>
      <c:catAx>
        <c:axId val="-75915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6073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5312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626879.38526999997</c:v>
                </c:pt>
                <c:pt idx="1">
                  <c:v>803789.72459</c:v>
                </c:pt>
                <c:pt idx="2">
                  <c:v>896184.60904999997</c:v>
                </c:pt>
                <c:pt idx="3">
                  <c:v>885614.67874999996</c:v>
                </c:pt>
                <c:pt idx="4">
                  <c:v>807038.82380000001</c:v>
                </c:pt>
                <c:pt idx="5">
                  <c:v>926820.76121000003</c:v>
                </c:pt>
                <c:pt idx="6">
                  <c:v>629763.75792</c:v>
                </c:pt>
                <c:pt idx="7">
                  <c:v>857932.19671000005</c:v>
                </c:pt>
                <c:pt idx="8">
                  <c:v>810406.27728000004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732034.20849999995</c:v>
                </c:pt>
                <c:pt idx="1">
                  <c:v>830881.90549000003</c:v>
                </c:pt>
                <c:pt idx="2">
                  <c:v>838373.02080000006</c:v>
                </c:pt>
                <c:pt idx="3">
                  <c:v>881094.76477000001</c:v>
                </c:pt>
                <c:pt idx="4">
                  <c:v>826084.44212000002</c:v>
                </c:pt>
                <c:pt idx="5">
                  <c:v>961652.74899999995</c:v>
                </c:pt>
                <c:pt idx="6">
                  <c:v>815920.09268</c:v>
                </c:pt>
                <c:pt idx="7">
                  <c:v>830815.27673000004</c:v>
                </c:pt>
                <c:pt idx="8">
                  <c:v>854053.04645999998</c:v>
                </c:pt>
                <c:pt idx="9">
                  <c:v>1039303.99344</c:v>
                </c:pt>
                <c:pt idx="10">
                  <c:v>927258.84855</c:v>
                </c:pt>
                <c:pt idx="11">
                  <c:v>934565.14604000002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51488"/>
        <c:axId val="-759143872"/>
      </c:lineChart>
      <c:catAx>
        <c:axId val="-75915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4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4387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5148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1317805.2453099999</c:v>
                </c:pt>
                <c:pt idx="1">
                  <c:v>1417357.0953899999</c:v>
                </c:pt>
                <c:pt idx="2">
                  <c:v>1509735.5231300001</c:v>
                </c:pt>
                <c:pt idx="3">
                  <c:v>1523039.7346699999</c:v>
                </c:pt>
                <c:pt idx="4">
                  <c:v>1419242.1105599999</c:v>
                </c:pt>
                <c:pt idx="5">
                  <c:v>1528127.5484199999</c:v>
                </c:pt>
                <c:pt idx="6">
                  <c:v>1249639.7209999999</c:v>
                </c:pt>
                <c:pt idx="7">
                  <c:v>1610869.1249500001</c:v>
                </c:pt>
                <c:pt idx="8">
                  <c:v>1326285.1557700001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1383247.5898599999</c:v>
                </c:pt>
                <c:pt idx="1">
                  <c:v>1264027.22337</c:v>
                </c:pt>
                <c:pt idx="2">
                  <c:v>1324666.77034</c:v>
                </c:pt>
                <c:pt idx="3">
                  <c:v>1384637.19885</c:v>
                </c:pt>
                <c:pt idx="4">
                  <c:v>1342558.4608700001</c:v>
                </c:pt>
                <c:pt idx="5">
                  <c:v>1456424.21952</c:v>
                </c:pt>
                <c:pt idx="6">
                  <c:v>1490059.5391899999</c:v>
                </c:pt>
                <c:pt idx="7">
                  <c:v>1541150.0395899999</c:v>
                </c:pt>
                <c:pt idx="8">
                  <c:v>1386678.44701</c:v>
                </c:pt>
                <c:pt idx="9">
                  <c:v>1588793.2226499999</c:v>
                </c:pt>
                <c:pt idx="10">
                  <c:v>1404321.6811800001</c:v>
                </c:pt>
                <c:pt idx="11">
                  <c:v>1388495.27706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47136"/>
        <c:axId val="-759148224"/>
      </c:lineChart>
      <c:catAx>
        <c:axId val="-75914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4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4822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47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502354.20104999997</c:v>
                </c:pt>
                <c:pt idx="2">
                  <c:v>536332.92443999997</c:v>
                </c:pt>
                <c:pt idx="3">
                  <c:v>515835.06504999998</c:v>
                </c:pt>
                <c:pt idx="4">
                  <c:v>503508.52026000002</c:v>
                </c:pt>
                <c:pt idx="5">
                  <c:v>538540.07322999998</c:v>
                </c:pt>
                <c:pt idx="6">
                  <c:v>408925.32831999997</c:v>
                </c:pt>
                <c:pt idx="7">
                  <c:v>518151.66693000001</c:v>
                </c:pt>
                <c:pt idx="8">
                  <c:v>484853.65733000002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487406.64941000001</c:v>
                </c:pt>
                <c:pt idx="1">
                  <c:v>472955.40367999999</c:v>
                </c:pt>
                <c:pt idx="2">
                  <c:v>531382.43290000001</c:v>
                </c:pt>
                <c:pt idx="3">
                  <c:v>573363.50586000003</c:v>
                </c:pt>
                <c:pt idx="4">
                  <c:v>518542.47288000002</c:v>
                </c:pt>
                <c:pt idx="5">
                  <c:v>543286.54151000001</c:v>
                </c:pt>
                <c:pt idx="6">
                  <c:v>527477.47441999998</c:v>
                </c:pt>
                <c:pt idx="7">
                  <c:v>514661.39630999998</c:v>
                </c:pt>
                <c:pt idx="8">
                  <c:v>481265.49911999999</c:v>
                </c:pt>
                <c:pt idx="9">
                  <c:v>569425.17833000002</c:v>
                </c:pt>
                <c:pt idx="10">
                  <c:v>504228.78522999998</c:v>
                </c:pt>
                <c:pt idx="11">
                  <c:v>506304.07636000001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53664"/>
        <c:axId val="-759156928"/>
      </c:lineChart>
      <c:catAx>
        <c:axId val="-75915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5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56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536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184487.56275000001</c:v>
                </c:pt>
                <c:pt idx="1">
                  <c:v>224270.80935</c:v>
                </c:pt>
                <c:pt idx="2">
                  <c:v>273814.25417999999</c:v>
                </c:pt>
                <c:pt idx="3">
                  <c:v>251683.07699</c:v>
                </c:pt>
                <c:pt idx="4">
                  <c:v>233958.88785999999</c:v>
                </c:pt>
                <c:pt idx="5">
                  <c:v>239544.60071999999</c:v>
                </c:pt>
                <c:pt idx="6">
                  <c:v>180261.28662999999</c:v>
                </c:pt>
                <c:pt idx="7">
                  <c:v>226587.61343</c:v>
                </c:pt>
                <c:pt idx="8">
                  <c:v>218207.07769999999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201065.27963</c:v>
                </c:pt>
                <c:pt idx="1">
                  <c:v>214500.38548999999</c:v>
                </c:pt>
                <c:pt idx="2">
                  <c:v>255234.01407999999</c:v>
                </c:pt>
                <c:pt idx="3">
                  <c:v>264035.47511</c:v>
                </c:pt>
                <c:pt idx="4">
                  <c:v>243012.05600000001</c:v>
                </c:pt>
                <c:pt idx="5">
                  <c:v>238435.64301999999</c:v>
                </c:pt>
                <c:pt idx="6">
                  <c:v>230345.85438</c:v>
                </c:pt>
                <c:pt idx="7">
                  <c:v>220589.03412999999</c:v>
                </c:pt>
                <c:pt idx="8">
                  <c:v>213315.56121000001</c:v>
                </c:pt>
                <c:pt idx="9">
                  <c:v>238482.42027</c:v>
                </c:pt>
                <c:pt idx="10">
                  <c:v>214862.83609</c:v>
                </c:pt>
                <c:pt idx="11">
                  <c:v>221473.41183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45504"/>
        <c:axId val="-759149856"/>
      </c:lineChart>
      <c:catAx>
        <c:axId val="-7591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498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4550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155566.38686999999</c:v>
                </c:pt>
                <c:pt idx="2">
                  <c:v>194886.82939999999</c:v>
                </c:pt>
                <c:pt idx="3">
                  <c:v>248765.00099</c:v>
                </c:pt>
                <c:pt idx="4">
                  <c:v>172584.91357</c:v>
                </c:pt>
                <c:pt idx="5">
                  <c:v>156526.75498</c:v>
                </c:pt>
                <c:pt idx="6">
                  <c:v>91694.325790000003</c:v>
                </c:pt>
                <c:pt idx="7">
                  <c:v>234237.24135</c:v>
                </c:pt>
                <c:pt idx="8">
                  <c:v>198742.00378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286935.63050000003</c:v>
                </c:pt>
                <c:pt idx="1">
                  <c:v>143501.87935</c:v>
                </c:pt>
                <c:pt idx="2">
                  <c:v>159471.97928999999</c:v>
                </c:pt>
                <c:pt idx="3">
                  <c:v>248153.5404</c:v>
                </c:pt>
                <c:pt idx="4">
                  <c:v>344006.66226999997</c:v>
                </c:pt>
                <c:pt idx="5">
                  <c:v>232756.33554999999</c:v>
                </c:pt>
                <c:pt idx="6">
                  <c:v>148979.14981999999</c:v>
                </c:pt>
                <c:pt idx="7">
                  <c:v>245689.59697000001</c:v>
                </c:pt>
                <c:pt idx="8">
                  <c:v>148522.46544999999</c:v>
                </c:pt>
                <c:pt idx="9">
                  <c:v>269340.00683999999</c:v>
                </c:pt>
                <c:pt idx="10">
                  <c:v>205010.0686</c:v>
                </c:pt>
                <c:pt idx="11">
                  <c:v>212290.94656000001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60192"/>
        <c:axId val="-759155840"/>
      </c:lineChart>
      <c:catAx>
        <c:axId val="-75916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5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558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60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626933.28356999997</c:v>
                </c:pt>
                <c:pt idx="1">
                  <c:v>744942.98424000002</c:v>
                </c:pt>
                <c:pt idx="2">
                  <c:v>731714.53819999995</c:v>
                </c:pt>
                <c:pt idx="3">
                  <c:v>695900.65648000001</c:v>
                </c:pt>
                <c:pt idx="4">
                  <c:v>748396.18669</c:v>
                </c:pt>
                <c:pt idx="5">
                  <c:v>904877.13213000004</c:v>
                </c:pt>
                <c:pt idx="6">
                  <c:v>606258.06437000004</c:v>
                </c:pt>
                <c:pt idx="7">
                  <c:v>882042.10398999997</c:v>
                </c:pt>
                <c:pt idx="8">
                  <c:v>717977.89060000004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851959.67770999996</c:v>
                </c:pt>
                <c:pt idx="1">
                  <c:v>937971.25488999998</c:v>
                </c:pt>
                <c:pt idx="2">
                  <c:v>954845.45100999996</c:v>
                </c:pt>
                <c:pt idx="3">
                  <c:v>973028.22149000003</c:v>
                </c:pt>
                <c:pt idx="4">
                  <c:v>790369.94894999999</c:v>
                </c:pt>
                <c:pt idx="5">
                  <c:v>830151.84849999996</c:v>
                </c:pt>
                <c:pt idx="6">
                  <c:v>799547.27315000002</c:v>
                </c:pt>
                <c:pt idx="7">
                  <c:v>793980.14622999995</c:v>
                </c:pt>
                <c:pt idx="8">
                  <c:v>759077.65466999996</c:v>
                </c:pt>
                <c:pt idx="9">
                  <c:v>767523.08886999998</c:v>
                </c:pt>
                <c:pt idx="10">
                  <c:v>661539.25338999997</c:v>
                </c:pt>
                <c:pt idx="11">
                  <c:v>759979.02505000005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43328"/>
        <c:axId val="-759159648"/>
      </c:lineChart>
      <c:catAx>
        <c:axId val="-75914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5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5964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4332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244178.06628</c:v>
                </c:pt>
                <c:pt idx="2">
                  <c:v>265568.23934999999</c:v>
                </c:pt>
                <c:pt idx="3">
                  <c:v>337126.60157</c:v>
                </c:pt>
                <c:pt idx="4">
                  <c:v>315511.49076999997</c:v>
                </c:pt>
                <c:pt idx="5">
                  <c:v>361222.38321</c:v>
                </c:pt>
                <c:pt idx="6">
                  <c:v>271347.54694999999</c:v>
                </c:pt>
                <c:pt idx="7">
                  <c:v>344067.89270999999</c:v>
                </c:pt>
                <c:pt idx="8">
                  <c:v>322244.30695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42784"/>
        <c:axId val="-759154752"/>
      </c:lineChart>
      <c:catAx>
        <c:axId val="-7591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5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5475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427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'2002_2016_AYLIK_IHR'!$C$76:$K$76</c:f>
              <c:numCache>
                <c:formatCode>#,##0</c:formatCode>
                <c:ptCount val="9"/>
                <c:pt idx="0">
                  <c:v>9547919.3479999993</c:v>
                </c:pt>
                <c:pt idx="1">
                  <c:v>12367865.092</c:v>
                </c:pt>
                <c:pt idx="2">
                  <c:v>12759146.838</c:v>
                </c:pt>
                <c:pt idx="3">
                  <c:v>11954496.497</c:v>
                </c:pt>
                <c:pt idx="4">
                  <c:v>12104649.082</c:v>
                </c:pt>
                <c:pt idx="5">
                  <c:v>12883807.08</c:v>
                </c:pt>
                <c:pt idx="6">
                  <c:v>9835439.9010000005</c:v>
                </c:pt>
                <c:pt idx="7">
                  <c:v>11867054.562999999</c:v>
                </c:pt>
                <c:pt idx="8">
                  <c:v>10451719.529509999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79741264"/>
        <c:axId val="-779730384"/>
      </c:lineChart>
      <c:catAx>
        <c:axId val="-77974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3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79730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41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41417.511720000002</c:v>
                </c:pt>
                <c:pt idx="1">
                  <c:v>60080.299330000002</c:v>
                </c:pt>
                <c:pt idx="2">
                  <c:v>79414.776440000001</c:v>
                </c:pt>
                <c:pt idx="3">
                  <c:v>92793.202439999994</c:v>
                </c:pt>
                <c:pt idx="4">
                  <c:v>33853.179360000002</c:v>
                </c:pt>
                <c:pt idx="5">
                  <c:v>58315.610529999998</c:v>
                </c:pt>
                <c:pt idx="6">
                  <c:v>22686.377090000002</c:v>
                </c:pt>
                <c:pt idx="7">
                  <c:v>60905.218699999998</c:v>
                </c:pt>
                <c:pt idx="8">
                  <c:v>19902.05197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43975.630740000001</c:v>
                </c:pt>
                <c:pt idx="1">
                  <c:v>77870.873619999998</c:v>
                </c:pt>
                <c:pt idx="2">
                  <c:v>46982.886599999998</c:v>
                </c:pt>
                <c:pt idx="3">
                  <c:v>103764.36032000001</c:v>
                </c:pt>
                <c:pt idx="4">
                  <c:v>116960.59392</c:v>
                </c:pt>
                <c:pt idx="5">
                  <c:v>53593.840929999998</c:v>
                </c:pt>
                <c:pt idx="6">
                  <c:v>148860.65543000001</c:v>
                </c:pt>
                <c:pt idx="7">
                  <c:v>123107.68345</c:v>
                </c:pt>
                <c:pt idx="8">
                  <c:v>75751.284390000001</c:v>
                </c:pt>
                <c:pt idx="9">
                  <c:v>75632.592009999993</c:v>
                </c:pt>
                <c:pt idx="10">
                  <c:v>102000.23428</c:v>
                </c:pt>
                <c:pt idx="11">
                  <c:v>61358.134149999998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41696"/>
        <c:axId val="-759141152"/>
      </c:lineChart>
      <c:catAx>
        <c:axId val="-75914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4115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4169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106367.8949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141802.88488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99405.476550000007</c:v>
                </c:pt>
                <c:pt idx="1">
                  <c:v>97020.904750000002</c:v>
                </c:pt>
                <c:pt idx="2">
                  <c:v>136118.54362000001</c:v>
                </c:pt>
                <c:pt idx="3">
                  <c:v>127832.47478</c:v>
                </c:pt>
                <c:pt idx="4">
                  <c:v>110824.95748</c:v>
                </c:pt>
                <c:pt idx="5">
                  <c:v>159703.81526999999</c:v>
                </c:pt>
                <c:pt idx="6">
                  <c:v>97948.048179999998</c:v>
                </c:pt>
                <c:pt idx="7">
                  <c:v>142957.12294</c:v>
                </c:pt>
                <c:pt idx="8">
                  <c:v>162035.99627999999</c:v>
                </c:pt>
                <c:pt idx="9">
                  <c:v>129552.53593</c:v>
                </c:pt>
                <c:pt idx="10">
                  <c:v>108305.56518999999</c:v>
                </c:pt>
                <c:pt idx="11">
                  <c:v>282382.47564999998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39520"/>
        <c:axId val="-759138976"/>
      </c:lineChart>
      <c:catAx>
        <c:axId val="-75913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3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38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39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254118.57037</c:v>
                </c:pt>
                <c:pt idx="1">
                  <c:v>280094.70999</c:v>
                </c:pt>
                <c:pt idx="2">
                  <c:v>314702.90463</c:v>
                </c:pt>
                <c:pt idx="3">
                  <c:v>303686.69909000001</c:v>
                </c:pt>
                <c:pt idx="4">
                  <c:v>286693.17608</c:v>
                </c:pt>
                <c:pt idx="5">
                  <c:v>335511.63222000003</c:v>
                </c:pt>
                <c:pt idx="6">
                  <c:v>225853.09705000001</c:v>
                </c:pt>
                <c:pt idx="7">
                  <c:v>302373.28207000002</c:v>
                </c:pt>
                <c:pt idx="8">
                  <c:v>282444.79706000001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274711.79819</c:v>
                </c:pt>
                <c:pt idx="1">
                  <c:v>295438.31614000001</c:v>
                </c:pt>
                <c:pt idx="2">
                  <c:v>315224.17057000002</c:v>
                </c:pt>
                <c:pt idx="3">
                  <c:v>327374.87635999999</c:v>
                </c:pt>
                <c:pt idx="4">
                  <c:v>295721.75578000001</c:v>
                </c:pt>
                <c:pt idx="5">
                  <c:v>321362.25965000002</c:v>
                </c:pt>
                <c:pt idx="6">
                  <c:v>300290.65970999998</c:v>
                </c:pt>
                <c:pt idx="7">
                  <c:v>285547.07481000002</c:v>
                </c:pt>
                <c:pt idx="8">
                  <c:v>275348.10167</c:v>
                </c:pt>
                <c:pt idx="9">
                  <c:v>332934.19598000002</c:v>
                </c:pt>
                <c:pt idx="10">
                  <c:v>314548.53178000002</c:v>
                </c:pt>
                <c:pt idx="11">
                  <c:v>307669.87819999998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9137888"/>
        <c:axId val="-759154208"/>
      </c:lineChart>
      <c:catAx>
        <c:axId val="-75913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5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5915420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591378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1817721.7493999999</c:v>
                </c:pt>
                <c:pt idx="1">
                  <c:v>1656336.7019699998</c:v>
                </c:pt>
                <c:pt idx="2">
                  <c:v>1770947.3889799998</c:v>
                </c:pt>
                <c:pt idx="3">
                  <c:v>1707978.7388900002</c:v>
                </c:pt>
                <c:pt idx="4">
                  <c:v>1569239.7302300001</c:v>
                </c:pt>
                <c:pt idx="5">
                  <c:v>1611584.9565699997</c:v>
                </c:pt>
                <c:pt idx="6">
                  <c:v>1530250.5802799999</c:v>
                </c:pt>
                <c:pt idx="7">
                  <c:v>1469644.8621</c:v>
                </c:pt>
                <c:pt idx="8">
                  <c:v>1554599.8897499996</c:v>
                </c:pt>
                <c:pt idx="9">
                  <c:v>2104481.5863899998</c:v>
                </c:pt>
                <c:pt idx="10">
                  <c:v>1996952.5868600002</c:v>
                </c:pt>
                <c:pt idx="11">
                  <c:v>1980389.6335800004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1452463.2786300001</c:v>
                </c:pt>
                <c:pt idx="1">
                  <c:v>1714274.3592000001</c:v>
                </c:pt>
                <c:pt idx="2">
                  <c:v>1750241.1860999998</c:v>
                </c:pt>
                <c:pt idx="3">
                  <c:v>1636324.6810300001</c:v>
                </c:pt>
                <c:pt idx="4">
                  <c:v>1601365.2363599997</c:v>
                </c:pt>
                <c:pt idx="5">
                  <c:v>1705606.3742399998</c:v>
                </c:pt>
                <c:pt idx="6">
                  <c:v>1208662.60066</c:v>
                </c:pt>
                <c:pt idx="7">
                  <c:v>1633134.2556499999</c:v>
                </c:pt>
                <c:pt idx="8">
                  <c:v>1553923.4545700001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79735824"/>
        <c:axId val="-779742352"/>
      </c:lineChart>
      <c:catAx>
        <c:axId val="-77973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4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79742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35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'2002_2016_AYLIK_IHR'!$C$76:$K$76</c:f>
              <c:numCache>
                <c:formatCode>#,##0</c:formatCode>
                <c:ptCount val="9"/>
                <c:pt idx="0">
                  <c:v>9547919.3479999993</c:v>
                </c:pt>
                <c:pt idx="1">
                  <c:v>12367865.092</c:v>
                </c:pt>
                <c:pt idx="2">
                  <c:v>12759146.838</c:v>
                </c:pt>
                <c:pt idx="3">
                  <c:v>11954496.497</c:v>
                </c:pt>
                <c:pt idx="4">
                  <c:v>12104649.082</c:v>
                </c:pt>
                <c:pt idx="5">
                  <c:v>12883807.08</c:v>
                </c:pt>
                <c:pt idx="6">
                  <c:v>9835439.9010000005</c:v>
                </c:pt>
                <c:pt idx="7">
                  <c:v>11867054.562999999</c:v>
                </c:pt>
                <c:pt idx="8">
                  <c:v>10451719.529509999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79739632"/>
        <c:axId val="-779730928"/>
      </c:lineChart>
      <c:catAx>
        <c:axId val="-77973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3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79730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396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45841565258888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103772097.93050998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79732560"/>
        <c:axId val="-779731472"/>
      </c:barChart>
      <c:catAx>
        <c:axId val="-77973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3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79731472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973256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460818.86079000001</c:v>
                </c:pt>
                <c:pt idx="1">
                  <c:v>562438.6078</c:v>
                </c:pt>
                <c:pt idx="2">
                  <c:v>569703.60245000001</c:v>
                </c:pt>
                <c:pt idx="3">
                  <c:v>533168.87835999997</c:v>
                </c:pt>
                <c:pt idx="4">
                  <c:v>511815.44209000003</c:v>
                </c:pt>
                <c:pt idx="5">
                  <c:v>533829.35086999997</c:v>
                </c:pt>
                <c:pt idx="6">
                  <c:v>386614.78054000001</c:v>
                </c:pt>
                <c:pt idx="7">
                  <c:v>543802.88460999995</c:v>
                </c:pt>
                <c:pt idx="8">
                  <c:v>479225.34742000001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566117.66602999996</c:v>
                </c:pt>
                <c:pt idx="1">
                  <c:v>491783.75361999997</c:v>
                </c:pt>
                <c:pt idx="2">
                  <c:v>554740.76428</c:v>
                </c:pt>
                <c:pt idx="3">
                  <c:v>486976.49277999997</c:v>
                </c:pt>
                <c:pt idx="4">
                  <c:v>480848.67021000001</c:v>
                </c:pt>
                <c:pt idx="5">
                  <c:v>480768.24197999999</c:v>
                </c:pt>
                <c:pt idx="6">
                  <c:v>430668.38750999997</c:v>
                </c:pt>
                <c:pt idx="7">
                  <c:v>459881.61290000001</c:v>
                </c:pt>
                <c:pt idx="8">
                  <c:v>438173.99703000003</c:v>
                </c:pt>
                <c:pt idx="9">
                  <c:v>587624.22609000001</c:v>
                </c:pt>
                <c:pt idx="10">
                  <c:v>607875.09594999999</c:v>
                </c:pt>
                <c:pt idx="11">
                  <c:v>541773.56961999997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82512"/>
        <c:axId val="-760572176"/>
      </c:lineChart>
      <c:catAx>
        <c:axId val="-76058251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7217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8251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133664.50292999999</c:v>
                </c:pt>
                <c:pt idx="1">
                  <c:v>159695.39631000001</c:v>
                </c:pt>
                <c:pt idx="2">
                  <c:v>147822.73485000001</c:v>
                </c:pt>
                <c:pt idx="3">
                  <c:v>137964.80950999999</c:v>
                </c:pt>
                <c:pt idx="4">
                  <c:v>141106.30564999999</c:v>
                </c:pt>
                <c:pt idx="5">
                  <c:v>170612.68724999999</c:v>
                </c:pt>
                <c:pt idx="6">
                  <c:v>86933.452390000006</c:v>
                </c:pt>
                <c:pt idx="7">
                  <c:v>85059.719389999998</c:v>
                </c:pt>
                <c:pt idx="8">
                  <c:v>117888.22728000001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218481.59776</c:v>
                </c:pt>
                <c:pt idx="1">
                  <c:v>155554.29676</c:v>
                </c:pt>
                <c:pt idx="2">
                  <c:v>152629.234</c:v>
                </c:pt>
                <c:pt idx="3">
                  <c:v>124853.16082999999</c:v>
                </c:pt>
                <c:pt idx="4">
                  <c:v>161353.40616000001</c:v>
                </c:pt>
                <c:pt idx="5">
                  <c:v>181166.30304999999</c:v>
                </c:pt>
                <c:pt idx="6">
                  <c:v>93843.73358</c:v>
                </c:pt>
                <c:pt idx="7">
                  <c:v>73244.345950000003</c:v>
                </c:pt>
                <c:pt idx="8">
                  <c:v>111339.6872</c:v>
                </c:pt>
                <c:pt idx="9">
                  <c:v>237273.41518000001</c:v>
                </c:pt>
                <c:pt idx="10">
                  <c:v>266870.46982</c:v>
                </c:pt>
                <c:pt idx="11">
                  <c:v>308968.70043000003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73808"/>
        <c:axId val="-760581968"/>
      </c:lineChart>
      <c:catAx>
        <c:axId val="-76057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8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819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3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82387.498179999995</c:v>
                </c:pt>
                <c:pt idx="1">
                  <c:v>106196.98525</c:v>
                </c:pt>
                <c:pt idx="2">
                  <c:v>115260.93240000001</c:v>
                </c:pt>
                <c:pt idx="3">
                  <c:v>101260.02942000001</c:v>
                </c:pt>
                <c:pt idx="4">
                  <c:v>99639.407260000007</c:v>
                </c:pt>
                <c:pt idx="5">
                  <c:v>118696.47517000001</c:v>
                </c:pt>
                <c:pt idx="6">
                  <c:v>86474.100470000005</c:v>
                </c:pt>
                <c:pt idx="7">
                  <c:v>125770.57015</c:v>
                </c:pt>
                <c:pt idx="8">
                  <c:v>119467.4664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93016.967910000007</c:v>
                </c:pt>
                <c:pt idx="1">
                  <c:v>98704.324250000005</c:v>
                </c:pt>
                <c:pt idx="2">
                  <c:v>104051.43909</c:v>
                </c:pt>
                <c:pt idx="3">
                  <c:v>105917.70758</c:v>
                </c:pt>
                <c:pt idx="4">
                  <c:v>96206.019320000007</c:v>
                </c:pt>
                <c:pt idx="5">
                  <c:v>110250.82988</c:v>
                </c:pt>
                <c:pt idx="6">
                  <c:v>110761.12648000001</c:v>
                </c:pt>
                <c:pt idx="7">
                  <c:v>109877.84795</c:v>
                </c:pt>
                <c:pt idx="8">
                  <c:v>113742.67637</c:v>
                </c:pt>
                <c:pt idx="9">
                  <c:v>144251.78562000001</c:v>
                </c:pt>
                <c:pt idx="10">
                  <c:v>128667.88658000001</c:v>
                </c:pt>
                <c:pt idx="11">
                  <c:v>102366.42557000001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0579792"/>
        <c:axId val="-760580880"/>
      </c:lineChart>
      <c:catAx>
        <c:axId val="-76057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8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60580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60579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70" zoomScaleNormal="70" workbookViewId="0">
      <selection activeCell="M44" sqref="M44"/>
    </sheetView>
  </sheetViews>
  <sheetFormatPr defaultColWidth="9.140625" defaultRowHeight="12.75" x14ac:dyDescent="0.2"/>
  <cols>
    <col min="1" max="1" width="52.28515625" style="124" customWidth="1"/>
    <col min="2" max="3" width="19.5703125" style="124" customWidth="1"/>
    <col min="4" max="5" width="14.42578125" style="124" customWidth="1"/>
    <col min="6" max="7" width="19.5703125" style="124" customWidth="1"/>
    <col min="8" max="9" width="14.42578125" style="124" customWidth="1"/>
    <col min="10" max="11" width="19.5703125" style="124" customWidth="1"/>
    <col min="12" max="13" width="14.42578125" style="124" customWidth="1"/>
    <col min="14" max="16384" width="9.140625" style="124"/>
  </cols>
  <sheetData>
    <row r="1" spans="1:13" ht="26.25" x14ac:dyDescent="0.2">
      <c r="B1" s="143" t="s">
        <v>129</v>
      </c>
      <c r="C1" s="143"/>
      <c r="D1" s="143"/>
      <c r="E1" s="143"/>
      <c r="F1" s="143"/>
      <c r="G1" s="143"/>
      <c r="H1" s="143"/>
      <c r="I1" s="143"/>
      <c r="J1" s="143"/>
      <c r="K1" s="125"/>
      <c r="L1" s="125"/>
      <c r="M1" s="125"/>
    </row>
    <row r="2" spans="1:13" x14ac:dyDescent="0.2">
      <c r="D2" s="126"/>
    </row>
    <row r="3" spans="1:13" x14ac:dyDescent="0.2">
      <c r="D3" s="126"/>
    </row>
    <row r="4" spans="1:13" ht="13.5" thickBot="1" x14ac:dyDescent="0.25">
      <c r="B4" s="126"/>
      <c r="C4" s="126"/>
      <c r="D4" s="126"/>
      <c r="E4" s="126"/>
      <c r="F4" s="126"/>
      <c r="G4" s="126"/>
      <c r="H4" s="126"/>
      <c r="I4" s="126"/>
    </row>
    <row r="5" spans="1:13" ht="27" thickBot="1" x14ac:dyDescent="0.25">
      <c r="A5" s="140" t="s">
        <v>130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2"/>
    </row>
    <row r="6" spans="1:13" ht="18" x14ac:dyDescent="0.2">
      <c r="A6" s="171"/>
      <c r="B6" s="137" t="s">
        <v>131</v>
      </c>
      <c r="C6" s="138"/>
      <c r="D6" s="138"/>
      <c r="E6" s="139"/>
      <c r="F6" s="186" t="s">
        <v>132</v>
      </c>
      <c r="G6" s="138"/>
      <c r="H6" s="138"/>
      <c r="I6" s="181"/>
      <c r="J6" s="137" t="s">
        <v>106</v>
      </c>
      <c r="K6" s="138"/>
      <c r="L6" s="138"/>
      <c r="M6" s="139"/>
    </row>
    <row r="7" spans="1:13" ht="30" x14ac:dyDescent="0.2">
      <c r="A7" s="172" t="s">
        <v>1</v>
      </c>
      <c r="B7" s="134">
        <v>2015</v>
      </c>
      <c r="C7" s="92">
        <v>2016</v>
      </c>
      <c r="D7" s="93" t="s">
        <v>120</v>
      </c>
      <c r="E7" s="131" t="s">
        <v>121</v>
      </c>
      <c r="F7" s="187">
        <v>2015</v>
      </c>
      <c r="G7" s="92">
        <v>2016</v>
      </c>
      <c r="H7" s="93" t="s">
        <v>120</v>
      </c>
      <c r="I7" s="182" t="s">
        <v>121</v>
      </c>
      <c r="J7" s="134" t="s">
        <v>133</v>
      </c>
      <c r="K7" s="91" t="s">
        <v>134</v>
      </c>
      <c r="L7" s="93" t="s">
        <v>120</v>
      </c>
      <c r="M7" s="131" t="s">
        <v>121</v>
      </c>
    </row>
    <row r="8" spans="1:13" ht="16.5" x14ac:dyDescent="0.2">
      <c r="A8" s="173" t="s">
        <v>2</v>
      </c>
      <c r="B8" s="135">
        <f>B9+B18+B20</f>
        <v>1554599.8897499996</v>
      </c>
      <c r="C8" s="127">
        <f>C9+C18+C20</f>
        <v>1553923.4545700001</v>
      </c>
      <c r="D8" s="129">
        <f>+C8/B8-1</f>
        <v>-4.3511850506328109E-4</v>
      </c>
      <c r="E8" s="132">
        <f>+C8/$C$44</f>
        <v>0.14867634461320564</v>
      </c>
      <c r="F8" s="188">
        <f>F9+F18+F20</f>
        <v>14688304.598170001</v>
      </c>
      <c r="G8" s="127">
        <f>G9+G18+G20</f>
        <v>14255995.426440002</v>
      </c>
      <c r="H8" s="129">
        <f>+G8/F8-1</f>
        <v>-2.9432203617554276E-2</v>
      </c>
      <c r="I8" s="183">
        <f>+G8/$G$46</f>
        <v>0.13737792442036198</v>
      </c>
      <c r="J8" s="135">
        <f>J9+J18+J20</f>
        <v>21190331.706249997</v>
      </c>
      <c r="K8" s="127">
        <f>K9+K18+K20</f>
        <v>20337819.233269997</v>
      </c>
      <c r="L8" s="129">
        <f>+K8/J8-1</f>
        <v>-4.0231200001864753E-2</v>
      </c>
      <c r="M8" s="132">
        <f>+K8/$K$46</f>
        <v>0.14480990585642947</v>
      </c>
    </row>
    <row r="9" spans="1:13" ht="15.75" x14ac:dyDescent="0.2">
      <c r="A9" s="174" t="s">
        <v>3</v>
      </c>
      <c r="B9" s="135">
        <f>B10+B11+B12+B13+B14+B15+B16+B17</f>
        <v>1115152.5290899999</v>
      </c>
      <c r="C9" s="127">
        <f>C10+C11+C12+C13+C14+C15+C16+C17</f>
        <v>1084839.50407</v>
      </c>
      <c r="D9" s="129">
        <f t="shared" ref="D9:D44" si="0">+C9/B9-1</f>
        <v>-2.7182850981592788E-2</v>
      </c>
      <c r="E9" s="132">
        <f t="shared" ref="E9:E46" si="1">+C9/$C$44</f>
        <v>0.10379531339383921</v>
      </c>
      <c r="F9" s="188">
        <f>F10+F11+F12+F13+F14+F15+F16+F17</f>
        <v>10330256.927340001</v>
      </c>
      <c r="G9" s="127">
        <f>G10+G11+G12+G13+G14+G15+G16+G17</f>
        <v>9887338.712530002</v>
      </c>
      <c r="H9" s="129">
        <f t="shared" ref="H9:H46" si="2">+G9/F9-1</f>
        <v>-4.2875817893529233E-2</v>
      </c>
      <c r="I9" s="183">
        <f t="shared" ref="I9:I46" si="3">+G9/$G$46</f>
        <v>9.5279356490903425E-2</v>
      </c>
      <c r="J9" s="135">
        <f>J10+J11+J12+J13+J14+J15+J16+J17</f>
        <v>15110220.423339998</v>
      </c>
      <c r="K9" s="127">
        <f>K10+K11+K12+K13+K14+K15+K16+K17</f>
        <v>14439732.430319998</v>
      </c>
      <c r="L9" s="129">
        <f t="shared" ref="L9:L46" si="4">+K9/J9-1</f>
        <v>-4.4373144417160892E-2</v>
      </c>
      <c r="M9" s="132">
        <f t="shared" ref="M9:M46" si="5">+K9/$K$46</f>
        <v>0.10281418424675753</v>
      </c>
    </row>
    <row r="10" spans="1:13" ht="14.25" x14ac:dyDescent="0.2">
      <c r="A10" s="175" t="s">
        <v>135</v>
      </c>
      <c r="B10" s="136">
        <v>438173.99703000003</v>
      </c>
      <c r="C10" s="128">
        <v>479225.34742000001</v>
      </c>
      <c r="D10" s="130">
        <f t="shared" si="0"/>
        <v>9.3687326651630043E-2</v>
      </c>
      <c r="E10" s="133">
        <f t="shared" si="1"/>
        <v>4.5851340161485107E-2</v>
      </c>
      <c r="F10" s="189">
        <v>4389959.5863399999</v>
      </c>
      <c r="G10" s="128">
        <v>4581417.7549299998</v>
      </c>
      <c r="H10" s="130">
        <f t="shared" si="2"/>
        <v>4.3612740578694575E-2</v>
      </c>
      <c r="I10" s="184">
        <f t="shared" si="3"/>
        <v>4.4148840066796216E-2</v>
      </c>
      <c r="J10" s="136">
        <v>6205711.88729</v>
      </c>
      <c r="K10" s="128">
        <v>6318690.64659</v>
      </c>
      <c r="L10" s="130">
        <f t="shared" si="4"/>
        <v>1.8205608212555457E-2</v>
      </c>
      <c r="M10" s="133">
        <f t="shared" si="5"/>
        <v>4.4990516789123837E-2</v>
      </c>
    </row>
    <row r="11" spans="1:13" ht="14.25" x14ac:dyDescent="0.2">
      <c r="A11" s="175" t="s">
        <v>136</v>
      </c>
      <c r="B11" s="136">
        <v>111339.6872</v>
      </c>
      <c r="C11" s="128">
        <v>117888.22728000001</v>
      </c>
      <c r="D11" s="130">
        <f t="shared" si="0"/>
        <v>5.8815865615257534E-2</v>
      </c>
      <c r="E11" s="133">
        <f t="shared" si="1"/>
        <v>1.1279314082926494E-2</v>
      </c>
      <c r="F11" s="189">
        <v>1272465.76529</v>
      </c>
      <c r="G11" s="128">
        <v>1180747.83556</v>
      </c>
      <c r="H11" s="130">
        <f t="shared" si="2"/>
        <v>-7.20788977054303E-2</v>
      </c>
      <c r="I11" s="184">
        <f t="shared" si="3"/>
        <v>1.1378278546037268E-2</v>
      </c>
      <c r="J11" s="136">
        <v>2160265.45848</v>
      </c>
      <c r="K11" s="128">
        <v>1993860.42099</v>
      </c>
      <c r="L11" s="130">
        <f t="shared" si="4"/>
        <v>-7.702990243017882E-2</v>
      </c>
      <c r="M11" s="133">
        <f t="shared" si="5"/>
        <v>1.4196740394963155E-2</v>
      </c>
    </row>
    <row r="12" spans="1:13" ht="14.25" x14ac:dyDescent="0.2">
      <c r="A12" s="175" t="s">
        <v>137</v>
      </c>
      <c r="B12" s="136">
        <v>113742.67637</v>
      </c>
      <c r="C12" s="128">
        <v>119467.4664</v>
      </c>
      <c r="D12" s="130">
        <f t="shared" si="0"/>
        <v>5.0331064932721548E-2</v>
      </c>
      <c r="E12" s="133">
        <f t="shared" si="1"/>
        <v>1.1430412580694358E-2</v>
      </c>
      <c r="F12" s="189">
        <v>942528.93883</v>
      </c>
      <c r="G12" s="128">
        <v>955153.46470000001</v>
      </c>
      <c r="H12" s="130">
        <f t="shared" si="2"/>
        <v>1.3394311145153104E-2</v>
      </c>
      <c r="I12" s="184">
        <f t="shared" si="3"/>
        <v>9.2043380036472763E-3</v>
      </c>
      <c r="J12" s="136">
        <v>1315593.39225</v>
      </c>
      <c r="K12" s="128">
        <v>1330439.56247</v>
      </c>
      <c r="L12" s="130">
        <f t="shared" si="4"/>
        <v>1.1284771045109387E-2</v>
      </c>
      <c r="M12" s="133">
        <f t="shared" si="5"/>
        <v>9.4730327563233609E-3</v>
      </c>
    </row>
    <row r="13" spans="1:13" ht="14.25" x14ac:dyDescent="0.2">
      <c r="A13" s="175" t="s">
        <v>138</v>
      </c>
      <c r="B13" s="136">
        <v>114412.51446999999</v>
      </c>
      <c r="C13" s="128">
        <v>134007.67350999999</v>
      </c>
      <c r="D13" s="130">
        <f t="shared" si="0"/>
        <v>0.17126761989955241</v>
      </c>
      <c r="E13" s="133">
        <f t="shared" si="1"/>
        <v>1.2821591043620607E-2</v>
      </c>
      <c r="F13" s="189">
        <v>858611.88836999994</v>
      </c>
      <c r="G13" s="128">
        <v>873412.04431000003</v>
      </c>
      <c r="H13" s="130">
        <f t="shared" si="2"/>
        <v>1.7237306098913718E-2</v>
      </c>
      <c r="I13" s="184">
        <f t="shared" si="3"/>
        <v>8.4166366656176911E-3</v>
      </c>
      <c r="J13" s="136">
        <v>1347911.40337</v>
      </c>
      <c r="K13" s="128">
        <v>1355530.5422</v>
      </c>
      <c r="L13" s="130">
        <f t="shared" si="4"/>
        <v>5.6525516520975483E-3</v>
      </c>
      <c r="M13" s="133">
        <f t="shared" si="5"/>
        <v>9.6516862476771961E-3</v>
      </c>
    </row>
    <row r="14" spans="1:13" ht="14.25" x14ac:dyDescent="0.2">
      <c r="A14" s="175" t="s">
        <v>139</v>
      </c>
      <c r="B14" s="136">
        <v>261985.31090000001</v>
      </c>
      <c r="C14" s="128">
        <v>139344.34156999999</v>
      </c>
      <c r="D14" s="130">
        <f t="shared" si="0"/>
        <v>-0.4681215481459271</v>
      </c>
      <c r="E14" s="133">
        <f t="shared" si="1"/>
        <v>1.3332192963709655E-2</v>
      </c>
      <c r="F14" s="189">
        <v>1991305.84384</v>
      </c>
      <c r="G14" s="128">
        <v>1301990.65509</v>
      </c>
      <c r="H14" s="130">
        <f t="shared" si="2"/>
        <v>-0.34616238930968857</v>
      </c>
      <c r="I14" s="184">
        <f t="shared" si="3"/>
        <v>1.2546635184747502E-2</v>
      </c>
      <c r="J14" s="136">
        <v>2867823.30773</v>
      </c>
      <c r="K14" s="128">
        <v>2136620.5828200001</v>
      </c>
      <c r="L14" s="130">
        <f t="shared" si="4"/>
        <v>-0.25496784370888492</v>
      </c>
      <c r="M14" s="133">
        <f t="shared" si="5"/>
        <v>1.5213225267679129E-2</v>
      </c>
    </row>
    <row r="15" spans="1:13" ht="14.25" x14ac:dyDescent="0.2">
      <c r="A15" s="175" t="s">
        <v>140</v>
      </c>
      <c r="B15" s="136">
        <v>11021.520619999999</v>
      </c>
      <c r="C15" s="128">
        <v>16929.237260000002</v>
      </c>
      <c r="D15" s="130">
        <f t="shared" si="0"/>
        <v>0.53601647573744704</v>
      </c>
      <c r="E15" s="133">
        <f t="shared" si="1"/>
        <v>1.6197561762158847E-3</v>
      </c>
      <c r="F15" s="189">
        <v>142535.04863999999</v>
      </c>
      <c r="G15" s="128">
        <v>129294.98836</v>
      </c>
      <c r="H15" s="130">
        <f t="shared" si="2"/>
        <v>-9.2889856960306938E-2</v>
      </c>
      <c r="I15" s="184">
        <f t="shared" si="3"/>
        <v>1.245951377475101E-3</v>
      </c>
      <c r="J15" s="136">
        <v>197503.95076000001</v>
      </c>
      <c r="K15" s="128">
        <v>176243.35201999999</v>
      </c>
      <c r="L15" s="130">
        <f t="shared" si="4"/>
        <v>-0.10764644787199806</v>
      </c>
      <c r="M15" s="133">
        <f t="shared" si="5"/>
        <v>1.2548928142741814E-3</v>
      </c>
    </row>
    <row r="16" spans="1:13" ht="14.25" x14ac:dyDescent="0.2">
      <c r="A16" s="175" t="s">
        <v>141</v>
      </c>
      <c r="B16" s="136">
        <v>58821.08236</v>
      </c>
      <c r="C16" s="128">
        <v>72483.607619999995</v>
      </c>
      <c r="D16" s="130">
        <f t="shared" si="0"/>
        <v>0.23227259193195149</v>
      </c>
      <c r="E16" s="133">
        <f t="shared" si="1"/>
        <v>6.9350892372633532E-3</v>
      </c>
      <c r="F16" s="189">
        <v>672493.80298000004</v>
      </c>
      <c r="G16" s="128">
        <v>799404.80446999997</v>
      </c>
      <c r="H16" s="130">
        <f t="shared" si="2"/>
        <v>0.18871698285935623</v>
      </c>
      <c r="I16" s="184">
        <f t="shared" si="3"/>
        <v>7.7034657717464086E-3</v>
      </c>
      <c r="J16" s="136">
        <v>938787.59782999998</v>
      </c>
      <c r="K16" s="128">
        <v>1045164.86523</v>
      </c>
      <c r="L16" s="130">
        <f t="shared" si="4"/>
        <v>0.11331345625558997</v>
      </c>
      <c r="M16" s="133">
        <f t="shared" si="5"/>
        <v>7.4418119269550323E-3</v>
      </c>
    </row>
    <row r="17" spans="1:13" ht="14.25" x14ac:dyDescent="0.2">
      <c r="A17" s="175" t="s">
        <v>142</v>
      </c>
      <c r="B17" s="136">
        <v>5655.7401399999999</v>
      </c>
      <c r="C17" s="128">
        <v>5493.6030099999998</v>
      </c>
      <c r="D17" s="130">
        <f t="shared" si="0"/>
        <v>-2.8667712091878461E-2</v>
      </c>
      <c r="E17" s="133">
        <f t="shared" si="1"/>
        <v>5.2561714792374956E-4</v>
      </c>
      <c r="F17" s="189">
        <v>60356.053050000002</v>
      </c>
      <c r="G17" s="128">
        <v>65917.165110000002</v>
      </c>
      <c r="H17" s="130">
        <f t="shared" si="2"/>
        <v>9.213843150732659E-2</v>
      </c>
      <c r="I17" s="184">
        <f t="shared" si="3"/>
        <v>6.3521087483593914E-4</v>
      </c>
      <c r="J17" s="136">
        <v>76623.425629999998</v>
      </c>
      <c r="K17" s="128">
        <v>83182.457999999999</v>
      </c>
      <c r="L17" s="130">
        <f t="shared" si="4"/>
        <v>8.5600876182074126E-2</v>
      </c>
      <c r="M17" s="133">
        <f t="shared" si="5"/>
        <v>5.9227804976166322E-4</v>
      </c>
    </row>
    <row r="18" spans="1:13" ht="15.75" x14ac:dyDescent="0.2">
      <c r="A18" s="174" t="s">
        <v>12</v>
      </c>
      <c r="B18" s="135">
        <f>B19</f>
        <v>126984.49699</v>
      </c>
      <c r="C18" s="127">
        <f>C19</f>
        <v>149764.78182</v>
      </c>
      <c r="D18" s="129">
        <f t="shared" si="0"/>
        <v>0.17939422031804364</v>
      </c>
      <c r="E18" s="132">
        <f t="shared" si="1"/>
        <v>1.4329200223670882E-2</v>
      </c>
      <c r="F18" s="188">
        <f>F19</f>
        <v>1339042.2208400001</v>
      </c>
      <c r="G18" s="127">
        <f>G19</f>
        <v>1337845.3148399999</v>
      </c>
      <c r="H18" s="129">
        <f t="shared" si="2"/>
        <v>-8.938523232294715E-4</v>
      </c>
      <c r="I18" s="183">
        <f t="shared" si="3"/>
        <v>1.2892148675030888E-2</v>
      </c>
      <c r="J18" s="135">
        <f>J19</f>
        <v>1922720.7039000001</v>
      </c>
      <c r="K18" s="127">
        <f>K19</f>
        <v>1811383.7567400001</v>
      </c>
      <c r="L18" s="129">
        <f t="shared" si="4"/>
        <v>-5.7905938670222312E-2</v>
      </c>
      <c r="M18" s="132">
        <f t="shared" si="5"/>
        <v>1.2897464977675008E-2</v>
      </c>
    </row>
    <row r="19" spans="1:13" ht="14.25" x14ac:dyDescent="0.2">
      <c r="A19" s="175" t="s">
        <v>143</v>
      </c>
      <c r="B19" s="136">
        <v>126984.49699</v>
      </c>
      <c r="C19" s="128">
        <v>149764.78182</v>
      </c>
      <c r="D19" s="130">
        <f t="shared" si="0"/>
        <v>0.17939422031804364</v>
      </c>
      <c r="E19" s="133">
        <f t="shared" si="1"/>
        <v>1.4329200223670882E-2</v>
      </c>
      <c r="F19" s="189">
        <v>1339042.2208400001</v>
      </c>
      <c r="G19" s="128">
        <v>1337845.3148399999</v>
      </c>
      <c r="H19" s="130">
        <f t="shared" si="2"/>
        <v>-8.938523232294715E-4</v>
      </c>
      <c r="I19" s="184">
        <f t="shared" si="3"/>
        <v>1.2892148675030888E-2</v>
      </c>
      <c r="J19" s="136">
        <v>1922720.7039000001</v>
      </c>
      <c r="K19" s="128">
        <v>1811383.7567400001</v>
      </c>
      <c r="L19" s="130">
        <f t="shared" si="4"/>
        <v>-5.7905938670222312E-2</v>
      </c>
      <c r="M19" s="133">
        <f t="shared" si="5"/>
        <v>1.2897464977675008E-2</v>
      </c>
    </row>
    <row r="20" spans="1:13" ht="15.75" x14ac:dyDescent="0.2">
      <c r="A20" s="174" t="s">
        <v>114</v>
      </c>
      <c r="B20" s="135">
        <f>B21</f>
        <v>312462.86366999999</v>
      </c>
      <c r="C20" s="127">
        <f>C21</f>
        <v>319319.16868</v>
      </c>
      <c r="D20" s="129">
        <f t="shared" si="0"/>
        <v>2.1942783630252816E-2</v>
      </c>
      <c r="E20" s="132">
        <f t="shared" si="1"/>
        <v>3.0551830995695542E-2</v>
      </c>
      <c r="F20" s="188">
        <f>F21</f>
        <v>3019005.4499900001</v>
      </c>
      <c r="G20" s="127">
        <f>G21</f>
        <v>3030811.3990699998</v>
      </c>
      <c r="H20" s="129">
        <f t="shared" si="2"/>
        <v>3.9105424867778016E-3</v>
      </c>
      <c r="I20" s="183">
        <f t="shared" si="3"/>
        <v>2.9206419254427664E-2</v>
      </c>
      <c r="J20" s="135">
        <f>J21</f>
        <v>4157390.57901</v>
      </c>
      <c r="K20" s="127">
        <f>K21</f>
        <v>4086703.0462099998</v>
      </c>
      <c r="L20" s="129">
        <f t="shared" si="4"/>
        <v>-1.7002860678255738E-2</v>
      </c>
      <c r="M20" s="132">
        <f t="shared" si="5"/>
        <v>2.909825663199694E-2</v>
      </c>
    </row>
    <row r="21" spans="1:13" ht="14.25" x14ac:dyDescent="0.2">
      <c r="A21" s="175" t="s">
        <v>144</v>
      </c>
      <c r="B21" s="136">
        <v>312462.86366999999</v>
      </c>
      <c r="C21" s="128">
        <v>319319.16868</v>
      </c>
      <c r="D21" s="130">
        <f t="shared" si="0"/>
        <v>2.1942783630252816E-2</v>
      </c>
      <c r="E21" s="133">
        <f t="shared" si="1"/>
        <v>3.0551830995695542E-2</v>
      </c>
      <c r="F21" s="189">
        <v>3019005.4499900001</v>
      </c>
      <c r="G21" s="128">
        <v>3030811.3990699998</v>
      </c>
      <c r="H21" s="130">
        <f t="shared" si="2"/>
        <v>3.9105424867778016E-3</v>
      </c>
      <c r="I21" s="184">
        <f t="shared" si="3"/>
        <v>2.9206419254427664E-2</v>
      </c>
      <c r="J21" s="136">
        <v>4157390.57901</v>
      </c>
      <c r="K21" s="128">
        <v>4086703.0462099998</v>
      </c>
      <c r="L21" s="130">
        <f t="shared" si="4"/>
        <v>-1.7002860678255738E-2</v>
      </c>
      <c r="M21" s="133">
        <f t="shared" si="5"/>
        <v>2.909825663199694E-2</v>
      </c>
    </row>
    <row r="22" spans="1:13" ht="16.5" x14ac:dyDescent="0.2">
      <c r="A22" s="173" t="s">
        <v>14</v>
      </c>
      <c r="B22" s="135">
        <f>B23+B27+B29</f>
        <v>8694327.5084799994</v>
      </c>
      <c r="C22" s="127">
        <f>C23+C27+C29</f>
        <v>8575551.7679900005</v>
      </c>
      <c r="D22" s="129">
        <f t="shared" si="0"/>
        <v>-1.3661291269986164E-2</v>
      </c>
      <c r="E22" s="132">
        <f t="shared" si="1"/>
        <v>0.82049195290567112</v>
      </c>
      <c r="F22" s="188">
        <f>F23+F27+F29</f>
        <v>80699946.898819998</v>
      </c>
      <c r="G22" s="127">
        <f>G23+G27+G29</f>
        <v>78792757.660930008</v>
      </c>
      <c r="H22" s="129">
        <f t="shared" si="2"/>
        <v>-2.3633091608860513E-2</v>
      </c>
      <c r="I22" s="183">
        <f t="shared" si="3"/>
        <v>0.75928654457475497</v>
      </c>
      <c r="J22" s="135">
        <f>J23+J27+J29</f>
        <v>111516830.42738998</v>
      </c>
      <c r="K22" s="127">
        <f>K23+K27+K29</f>
        <v>106969847.31019999</v>
      </c>
      <c r="L22" s="129">
        <f t="shared" si="4"/>
        <v>-4.0773962995214297E-2</v>
      </c>
      <c r="M22" s="132">
        <f t="shared" si="5"/>
        <v>0.76164968037116854</v>
      </c>
    </row>
    <row r="23" spans="1:13" ht="15.75" x14ac:dyDescent="0.2">
      <c r="A23" s="174" t="s">
        <v>15</v>
      </c>
      <c r="B23" s="135">
        <f>B24+B25+B26</f>
        <v>930666.16911999998</v>
      </c>
      <c r="C23" s="127">
        <f>C24+C25+C26</f>
        <v>924345.04602999997</v>
      </c>
      <c r="D23" s="129">
        <f t="shared" si="0"/>
        <v>-6.7920413352695608E-3</v>
      </c>
      <c r="E23" s="132">
        <f t="shared" si="1"/>
        <v>8.8439518819860202E-2</v>
      </c>
      <c r="F23" s="188">
        <f>F24+F25+F26</f>
        <v>8507309.0013200007</v>
      </c>
      <c r="G23" s="127">
        <f>G24+G25+G26</f>
        <v>8296279.1214100001</v>
      </c>
      <c r="H23" s="129">
        <f t="shared" si="2"/>
        <v>-2.4805714695123604E-2</v>
      </c>
      <c r="I23" s="183">
        <f t="shared" si="3"/>
        <v>7.9947108007448461E-2</v>
      </c>
      <c r="J23" s="135">
        <f>J24+J25+J26</f>
        <v>11773772.217080001</v>
      </c>
      <c r="K23" s="127">
        <f>K24+K25+K26</f>
        <v>11223862.82614</v>
      </c>
      <c r="L23" s="129">
        <f t="shared" si="4"/>
        <v>-4.6706304555668043E-2</v>
      </c>
      <c r="M23" s="132">
        <f t="shared" si="5"/>
        <v>7.9916460096173508E-2</v>
      </c>
    </row>
    <row r="24" spans="1:13" ht="14.25" x14ac:dyDescent="0.2">
      <c r="A24" s="175" t="s">
        <v>145</v>
      </c>
      <c r="B24" s="136">
        <v>648365.97089999996</v>
      </c>
      <c r="C24" s="128">
        <v>657563.08450999996</v>
      </c>
      <c r="D24" s="130">
        <f t="shared" si="0"/>
        <v>1.4185065260648111E-2</v>
      </c>
      <c r="E24" s="133">
        <f t="shared" si="1"/>
        <v>6.2914344635195935E-2</v>
      </c>
      <c r="F24" s="189">
        <v>5907538.1621500002</v>
      </c>
      <c r="G24" s="128">
        <v>5841271.55688</v>
      </c>
      <c r="H24" s="130">
        <f t="shared" si="2"/>
        <v>-1.1217296181779246E-2</v>
      </c>
      <c r="I24" s="184">
        <f t="shared" si="3"/>
        <v>5.6289423393864051E-2</v>
      </c>
      <c r="J24" s="136">
        <v>8069121.1965500005</v>
      </c>
      <c r="K24" s="128">
        <v>7881031.9294600002</v>
      </c>
      <c r="L24" s="130">
        <f t="shared" si="4"/>
        <v>-2.3309758585658535E-2</v>
      </c>
      <c r="M24" s="133">
        <f t="shared" si="5"/>
        <v>5.6114742621454716E-2</v>
      </c>
    </row>
    <row r="25" spans="1:13" ht="14.25" x14ac:dyDescent="0.2">
      <c r="A25" s="175" t="s">
        <v>146</v>
      </c>
      <c r="B25" s="136">
        <v>117112.08331</v>
      </c>
      <c r="C25" s="128">
        <v>110927.39956000001</v>
      </c>
      <c r="D25" s="130">
        <f t="shared" si="0"/>
        <v>-5.2809954149896865E-2</v>
      </c>
      <c r="E25" s="133">
        <f t="shared" si="1"/>
        <v>1.0613315756015177E-2</v>
      </c>
      <c r="F25" s="189">
        <v>1121303.9742999999</v>
      </c>
      <c r="G25" s="128">
        <v>1057974.2241100001</v>
      </c>
      <c r="H25" s="130">
        <f t="shared" si="2"/>
        <v>-5.6478663807051022E-2</v>
      </c>
      <c r="I25" s="184">
        <f t="shared" si="3"/>
        <v>1.0195170428359872E-2</v>
      </c>
      <c r="J25" s="136">
        <v>1579151.09812</v>
      </c>
      <c r="K25" s="128">
        <v>1408909.58</v>
      </c>
      <c r="L25" s="130">
        <f t="shared" si="4"/>
        <v>-0.1078057180992209</v>
      </c>
      <c r="M25" s="133">
        <f t="shared" si="5"/>
        <v>1.0031757156453878E-2</v>
      </c>
    </row>
    <row r="26" spans="1:13" ht="14.25" x14ac:dyDescent="0.2">
      <c r="A26" s="175" t="s">
        <v>147</v>
      </c>
      <c r="B26" s="136">
        <v>165188.11491</v>
      </c>
      <c r="C26" s="128">
        <v>155854.56195999999</v>
      </c>
      <c r="D26" s="130">
        <f t="shared" si="0"/>
        <v>-5.6502569540703651E-2</v>
      </c>
      <c r="E26" s="133">
        <f t="shared" si="1"/>
        <v>1.4911858428649092E-2</v>
      </c>
      <c r="F26" s="189">
        <v>1478466.8648699999</v>
      </c>
      <c r="G26" s="128">
        <v>1397033.34042</v>
      </c>
      <c r="H26" s="130">
        <f t="shared" si="2"/>
        <v>-5.5079708842281194E-2</v>
      </c>
      <c r="I26" s="184">
        <f t="shared" si="3"/>
        <v>1.3462514185224532E-2</v>
      </c>
      <c r="J26" s="136">
        <v>2125499.9224100001</v>
      </c>
      <c r="K26" s="128">
        <v>1933921.3166799999</v>
      </c>
      <c r="L26" s="130">
        <f t="shared" si="4"/>
        <v>-9.0133433414939179E-2</v>
      </c>
      <c r="M26" s="133">
        <f t="shared" si="5"/>
        <v>1.3769960318264919E-2</v>
      </c>
    </row>
    <row r="27" spans="1:13" ht="15.75" x14ac:dyDescent="0.2">
      <c r="A27" s="174" t="s">
        <v>19</v>
      </c>
      <c r="B27" s="135">
        <f>B28</f>
        <v>1088970.92631</v>
      </c>
      <c r="C27" s="127">
        <f>C28</f>
        <v>1097641.82978</v>
      </c>
      <c r="D27" s="129">
        <f t="shared" si="0"/>
        <v>7.9624747185689237E-3</v>
      </c>
      <c r="E27" s="132">
        <f t="shared" si="1"/>
        <v>0.10502021477718126</v>
      </c>
      <c r="F27" s="188">
        <f>F28</f>
        <v>11535495.55336</v>
      </c>
      <c r="G27" s="127">
        <f>G28</f>
        <v>10273229.55446</v>
      </c>
      <c r="H27" s="129">
        <f t="shared" si="2"/>
        <v>-0.10942451436621059</v>
      </c>
      <c r="I27" s="183">
        <f t="shared" si="3"/>
        <v>9.8997994252167598E-2</v>
      </c>
      <c r="J27" s="135">
        <f>J28</f>
        <v>15920783.48852</v>
      </c>
      <c r="K27" s="127">
        <f>K28</f>
        <v>14135874.96356</v>
      </c>
      <c r="L27" s="129">
        <f t="shared" si="4"/>
        <v>-0.1121118521740494</v>
      </c>
      <c r="M27" s="132">
        <f t="shared" si="5"/>
        <v>0.10065064986528818</v>
      </c>
    </row>
    <row r="28" spans="1:13" ht="14.25" x14ac:dyDescent="0.2">
      <c r="A28" s="175" t="s">
        <v>148</v>
      </c>
      <c r="B28" s="136">
        <v>1088970.92631</v>
      </c>
      <c r="C28" s="128">
        <v>1097641.82978</v>
      </c>
      <c r="D28" s="130">
        <f t="shared" si="0"/>
        <v>7.9624747185689237E-3</v>
      </c>
      <c r="E28" s="133">
        <f t="shared" si="1"/>
        <v>0.10502021477718126</v>
      </c>
      <c r="F28" s="189">
        <v>11535495.55336</v>
      </c>
      <c r="G28" s="128">
        <v>10273229.55446</v>
      </c>
      <c r="H28" s="130">
        <f t="shared" si="2"/>
        <v>-0.10942451436621059</v>
      </c>
      <c r="I28" s="184">
        <f t="shared" si="3"/>
        <v>9.8997994252167598E-2</v>
      </c>
      <c r="J28" s="136">
        <v>15920783.48852</v>
      </c>
      <c r="K28" s="128">
        <v>14135874.96356</v>
      </c>
      <c r="L28" s="130">
        <f t="shared" si="4"/>
        <v>-0.1121118521740494</v>
      </c>
      <c r="M28" s="133">
        <f t="shared" si="5"/>
        <v>0.10065064986528818</v>
      </c>
    </row>
    <row r="29" spans="1:13" ht="15.75" x14ac:dyDescent="0.2">
      <c r="A29" s="174" t="s">
        <v>21</v>
      </c>
      <c r="B29" s="135">
        <f>B30+B31+B32+B33+B34+B35+B36+B37+B38+B39+B40+B41</f>
        <v>6674690.4130499987</v>
      </c>
      <c r="C29" s="127">
        <f>C30+C31+C32+C33+C34+C35+C36+C37+C38+C39+C40+C41</f>
        <v>6553564.8921800004</v>
      </c>
      <c r="D29" s="129">
        <f t="shared" si="0"/>
        <v>-1.8146987107174328E-2</v>
      </c>
      <c r="E29" s="132">
        <f t="shared" si="1"/>
        <v>0.62703221930862962</v>
      </c>
      <c r="F29" s="188">
        <f>F30+F31+F32+F33+F34+F35+F36+F37+F38+F39+F40+F41</f>
        <v>60657142.344140001</v>
      </c>
      <c r="G29" s="127">
        <f>G30+G31+G32+G33+G34+G35+G36+G37+G38+G39+G40+G41</f>
        <v>60223248.985060006</v>
      </c>
      <c r="H29" s="129">
        <f t="shared" si="2"/>
        <v>-7.1532113500878403E-3</v>
      </c>
      <c r="I29" s="183">
        <f t="shared" si="3"/>
        <v>0.58034144231513896</v>
      </c>
      <c r="J29" s="135">
        <f>J30+J31+J32+J33+J34+J35+J36+J37+J38+J39+J40+J41</f>
        <v>83822274.721789986</v>
      </c>
      <c r="K29" s="127">
        <f>K30+K31+K32+K33+K34+K35+K36+K37+K38+K39+K40+K41</f>
        <v>81610109.520499989</v>
      </c>
      <c r="L29" s="129">
        <f t="shared" si="4"/>
        <v>-2.6391137780885532E-2</v>
      </c>
      <c r="M29" s="132">
        <f t="shared" si="5"/>
        <v>0.58108257040970679</v>
      </c>
    </row>
    <row r="30" spans="1:13" ht="14.25" x14ac:dyDescent="0.2">
      <c r="A30" s="175" t="s">
        <v>149</v>
      </c>
      <c r="B30" s="136">
        <v>1386678.44701</v>
      </c>
      <c r="C30" s="128">
        <v>1326285.1557700001</v>
      </c>
      <c r="D30" s="130">
        <f t="shared" si="0"/>
        <v>-4.3552484262102675E-2</v>
      </c>
      <c r="E30" s="133">
        <f t="shared" si="1"/>
        <v>0.12689635920915104</v>
      </c>
      <c r="F30" s="189">
        <v>12573449.488600001</v>
      </c>
      <c r="G30" s="128">
        <v>12902101.259199999</v>
      </c>
      <c r="H30" s="130">
        <f t="shared" si="2"/>
        <v>2.6138552582406049E-2</v>
      </c>
      <c r="I30" s="184">
        <f t="shared" si="3"/>
        <v>0.12433112095160465</v>
      </c>
      <c r="J30" s="136">
        <v>16941939.926089998</v>
      </c>
      <c r="K30" s="128">
        <v>17283711.440090001</v>
      </c>
      <c r="L30" s="130">
        <f t="shared" si="4"/>
        <v>2.0173103876592435E-2</v>
      </c>
      <c r="M30" s="133">
        <f t="shared" si="5"/>
        <v>0.12306396264919045</v>
      </c>
    </row>
    <row r="31" spans="1:13" ht="14.25" x14ac:dyDescent="0.2">
      <c r="A31" s="175" t="s">
        <v>150</v>
      </c>
      <c r="B31" s="136">
        <v>1872658.86555</v>
      </c>
      <c r="C31" s="128">
        <v>1941982.8202500001</v>
      </c>
      <c r="D31" s="130">
        <f t="shared" si="0"/>
        <v>3.7018997947412924E-2</v>
      </c>
      <c r="E31" s="133">
        <f t="shared" si="1"/>
        <v>0.18580510266917244</v>
      </c>
      <c r="F31" s="189">
        <v>15363603.146299999</v>
      </c>
      <c r="G31" s="128">
        <v>17081134.263470002</v>
      </c>
      <c r="H31" s="130">
        <f t="shared" si="2"/>
        <v>0.11179220790948596</v>
      </c>
      <c r="I31" s="184">
        <f t="shared" si="3"/>
        <v>0.16460237967732158</v>
      </c>
      <c r="J31" s="136">
        <v>20717485.617369998</v>
      </c>
      <c r="K31" s="128">
        <v>22869502.959040001</v>
      </c>
      <c r="L31" s="130">
        <f t="shared" si="4"/>
        <v>0.10387444603150597</v>
      </c>
      <c r="M31" s="133">
        <f t="shared" si="5"/>
        <v>0.16283607069652592</v>
      </c>
    </row>
    <row r="32" spans="1:13" ht="14.25" x14ac:dyDescent="0.2">
      <c r="A32" s="175" t="s">
        <v>151</v>
      </c>
      <c r="B32" s="136">
        <v>75751.284390000001</v>
      </c>
      <c r="C32" s="128">
        <v>19902.05197</v>
      </c>
      <c r="D32" s="130">
        <f t="shared" si="0"/>
        <v>-0.73727109539772651</v>
      </c>
      <c r="E32" s="133">
        <f t="shared" si="1"/>
        <v>1.9041892497983109E-3</v>
      </c>
      <c r="F32" s="189">
        <v>790867.80940000003</v>
      </c>
      <c r="G32" s="128">
        <v>469368.22758000001</v>
      </c>
      <c r="H32" s="130">
        <f t="shared" si="2"/>
        <v>-0.40651494219231021</v>
      </c>
      <c r="I32" s="184">
        <f t="shared" si="3"/>
        <v>4.5230677315043592E-3</v>
      </c>
      <c r="J32" s="136">
        <v>1185751.2930600001</v>
      </c>
      <c r="K32" s="128">
        <v>708359.18802</v>
      </c>
      <c r="L32" s="130">
        <f t="shared" si="4"/>
        <v>-0.40260728184240202</v>
      </c>
      <c r="M32" s="133">
        <f t="shared" si="5"/>
        <v>5.0436787815435914E-3</v>
      </c>
    </row>
    <row r="33" spans="1:13" ht="14.25" x14ac:dyDescent="0.2">
      <c r="A33" s="175" t="s">
        <v>152</v>
      </c>
      <c r="B33" s="136">
        <v>854053.04645999998</v>
      </c>
      <c r="C33" s="128">
        <v>810406.27728000004</v>
      </c>
      <c r="D33" s="130">
        <f t="shared" si="0"/>
        <v>-5.1105454586121146E-2</v>
      </c>
      <c r="E33" s="133">
        <f t="shared" si="1"/>
        <v>7.7538081173327639E-2</v>
      </c>
      <c r="F33" s="189">
        <v>7570909.50655</v>
      </c>
      <c r="G33" s="128">
        <v>7244430.2145800004</v>
      </c>
      <c r="H33" s="130">
        <f t="shared" si="2"/>
        <v>-4.3122862806317386E-2</v>
      </c>
      <c r="I33" s="184">
        <f t="shared" si="3"/>
        <v>6.9810964209581328E-2</v>
      </c>
      <c r="J33" s="136">
        <v>10761272.49621</v>
      </c>
      <c r="K33" s="128">
        <v>10145558.202609999</v>
      </c>
      <c r="L33" s="130">
        <f t="shared" si="4"/>
        <v>-5.7215751558828076E-2</v>
      </c>
      <c r="M33" s="133">
        <f t="shared" si="5"/>
        <v>7.2238685540950184E-2</v>
      </c>
    </row>
    <row r="34" spans="1:13" ht="14.25" x14ac:dyDescent="0.2">
      <c r="A34" s="175" t="s">
        <v>153</v>
      </c>
      <c r="B34" s="136">
        <v>438245.40456</v>
      </c>
      <c r="C34" s="128">
        <v>404635.74375999998</v>
      </c>
      <c r="D34" s="130">
        <f t="shared" si="0"/>
        <v>-7.6691416385174072E-2</v>
      </c>
      <c r="E34" s="133">
        <f t="shared" si="1"/>
        <v>3.8714753358768159E-2</v>
      </c>
      <c r="F34" s="189">
        <v>4077611.9295800002</v>
      </c>
      <c r="G34" s="128">
        <v>3914755.3579099998</v>
      </c>
      <c r="H34" s="130">
        <f t="shared" si="2"/>
        <v>-3.9939203259780287E-2</v>
      </c>
      <c r="I34" s="184">
        <f t="shared" si="3"/>
        <v>3.772454673250876E-2</v>
      </c>
      <c r="J34" s="136">
        <v>5594312.9427800002</v>
      </c>
      <c r="K34" s="128">
        <v>5360380.3371400004</v>
      </c>
      <c r="L34" s="130">
        <f t="shared" si="4"/>
        <v>-4.1816145795331772E-2</v>
      </c>
      <c r="M34" s="133">
        <f t="shared" si="5"/>
        <v>3.8167129084620777E-2</v>
      </c>
    </row>
    <row r="35" spans="1:13" ht="14.25" x14ac:dyDescent="0.2">
      <c r="A35" s="175" t="s">
        <v>154</v>
      </c>
      <c r="B35" s="136">
        <v>481265.49911999999</v>
      </c>
      <c r="C35" s="128">
        <v>484853.65733000002</v>
      </c>
      <c r="D35" s="130">
        <f t="shared" si="0"/>
        <v>7.4556730465014098E-3</v>
      </c>
      <c r="E35" s="133">
        <f t="shared" si="1"/>
        <v>4.6389845801069932E-2</v>
      </c>
      <c r="F35" s="189">
        <v>4650341.3760900004</v>
      </c>
      <c r="G35" s="128">
        <v>4432335.8144199997</v>
      </c>
      <c r="H35" s="130">
        <f t="shared" si="2"/>
        <v>-4.6879474868423365E-2</v>
      </c>
      <c r="I35" s="184">
        <f t="shared" si="3"/>
        <v>4.2712211690931333E-2</v>
      </c>
      <c r="J35" s="136">
        <v>6365978.4414100004</v>
      </c>
      <c r="K35" s="128">
        <v>6012293.8543400001</v>
      </c>
      <c r="L35" s="130">
        <f t="shared" si="4"/>
        <v>-5.5558558723560969E-2</v>
      </c>
      <c r="M35" s="133">
        <f t="shared" si="5"/>
        <v>4.2808901831712265E-2</v>
      </c>
    </row>
    <row r="36" spans="1:13" ht="14.25" x14ac:dyDescent="0.2">
      <c r="A36" s="175" t="s">
        <v>155</v>
      </c>
      <c r="B36" s="136">
        <v>759077.65466999996</v>
      </c>
      <c r="C36" s="128">
        <v>717977.89060000004</v>
      </c>
      <c r="D36" s="130">
        <f t="shared" si="0"/>
        <v>-5.4144347178639474E-2</v>
      </c>
      <c r="E36" s="133">
        <f t="shared" si="1"/>
        <v>6.8694714642200172E-2</v>
      </c>
      <c r="F36" s="189">
        <v>7690931.4765999997</v>
      </c>
      <c r="G36" s="128">
        <v>6659042.8402699996</v>
      </c>
      <c r="H36" s="130">
        <f t="shared" si="2"/>
        <v>-0.13416952673022342</v>
      </c>
      <c r="I36" s="184">
        <f t="shared" si="3"/>
        <v>6.4169877771278805E-2</v>
      </c>
      <c r="J36" s="136">
        <v>10806103.36716</v>
      </c>
      <c r="K36" s="128">
        <v>8848084.2075800002</v>
      </c>
      <c r="L36" s="130">
        <f t="shared" si="4"/>
        <v>-0.18119567183953333</v>
      </c>
      <c r="M36" s="133">
        <f t="shared" si="5"/>
        <v>6.3000375134291589E-2</v>
      </c>
    </row>
    <row r="37" spans="1:13" ht="14.25" x14ac:dyDescent="0.2">
      <c r="A37" s="176" t="s">
        <v>156</v>
      </c>
      <c r="B37" s="136">
        <v>213315.56121000001</v>
      </c>
      <c r="C37" s="128">
        <v>218207.07769999999</v>
      </c>
      <c r="D37" s="130">
        <f t="shared" si="0"/>
        <v>2.2930893846907274E-2</v>
      </c>
      <c r="E37" s="133">
        <f t="shared" si="1"/>
        <v>2.0877624689784425E-2</v>
      </c>
      <c r="F37" s="189">
        <v>2080533.30305</v>
      </c>
      <c r="G37" s="128">
        <v>2032815.16961</v>
      </c>
      <c r="H37" s="130">
        <f t="shared" si="2"/>
        <v>-2.293552973655677E-2</v>
      </c>
      <c r="I37" s="184">
        <f t="shared" si="3"/>
        <v>1.9589226874561751E-2</v>
      </c>
      <c r="J37" s="136">
        <v>2829894.2823399999</v>
      </c>
      <c r="K37" s="128">
        <v>2707633.8377999999</v>
      </c>
      <c r="L37" s="130">
        <f t="shared" si="4"/>
        <v>-4.3203184409738693E-2</v>
      </c>
      <c r="M37" s="133">
        <f t="shared" si="5"/>
        <v>1.9278969718842302E-2</v>
      </c>
    </row>
    <row r="38" spans="1:13" ht="14.25" x14ac:dyDescent="0.2">
      <c r="A38" s="175" t="s">
        <v>157</v>
      </c>
      <c r="B38" s="136">
        <v>148522.46544999999</v>
      </c>
      <c r="C38" s="128">
        <v>198742.00378</v>
      </c>
      <c r="D38" s="130">
        <f t="shared" si="0"/>
        <v>0.33812755651370718</v>
      </c>
      <c r="E38" s="133">
        <f t="shared" si="1"/>
        <v>1.9015244641693661E-2</v>
      </c>
      <c r="F38" s="189">
        <v>1958017.2396</v>
      </c>
      <c r="G38" s="128">
        <v>1623450.51822</v>
      </c>
      <c r="H38" s="130">
        <f t="shared" si="2"/>
        <v>-0.17087016120876852</v>
      </c>
      <c r="I38" s="184">
        <f t="shared" si="3"/>
        <v>1.564438370810551E-2</v>
      </c>
      <c r="J38" s="136">
        <v>3194615.8688400001</v>
      </c>
      <c r="K38" s="128">
        <v>2310091.5402199998</v>
      </c>
      <c r="L38" s="130">
        <f t="shared" si="4"/>
        <v>-0.27687971416143398</v>
      </c>
      <c r="M38" s="133">
        <f t="shared" si="5"/>
        <v>1.6448378000712822E-2</v>
      </c>
    </row>
    <row r="39" spans="1:13" ht="14.25" x14ac:dyDescent="0.2">
      <c r="A39" s="175" t="s">
        <v>158</v>
      </c>
      <c r="B39" s="136">
        <v>162035.99627999999</v>
      </c>
      <c r="C39" s="128">
        <v>141802.88488</v>
      </c>
      <c r="D39" s="130">
        <f t="shared" si="0"/>
        <v>-0.12486800380476537</v>
      </c>
      <c r="E39" s="133">
        <f t="shared" si="1"/>
        <v>1.3567421559641493E-2</v>
      </c>
      <c r="F39" s="189">
        <v>1133847.3398500001</v>
      </c>
      <c r="G39" s="128">
        <v>1206337.5759699999</v>
      </c>
      <c r="H39" s="130">
        <f t="shared" si="2"/>
        <v>6.3932977193904783E-2</v>
      </c>
      <c r="I39" s="184">
        <f t="shared" si="3"/>
        <v>1.1624874123464407E-2</v>
      </c>
      <c r="J39" s="136">
        <v>1575590.33207</v>
      </c>
      <c r="K39" s="128">
        <v>1726578.15274</v>
      </c>
      <c r="L39" s="130">
        <f t="shared" si="4"/>
        <v>9.5829364776333303E-2</v>
      </c>
      <c r="M39" s="133">
        <f t="shared" si="5"/>
        <v>1.2293629758643853E-2</v>
      </c>
    </row>
    <row r="40" spans="1:13" ht="14.25" x14ac:dyDescent="0.2">
      <c r="A40" s="175" t="s">
        <v>159</v>
      </c>
      <c r="B40" s="136">
        <v>275348.10167</v>
      </c>
      <c r="C40" s="128">
        <v>282444.79706000001</v>
      </c>
      <c r="D40" s="130">
        <f t="shared" si="0"/>
        <v>2.5773540282130858E-2</v>
      </c>
      <c r="E40" s="133">
        <f t="shared" si="1"/>
        <v>2.702376353120927E-2</v>
      </c>
      <c r="F40" s="189">
        <v>2691019.0128799998</v>
      </c>
      <c r="G40" s="128">
        <v>2585478.8685599999</v>
      </c>
      <c r="H40" s="130">
        <f t="shared" si="2"/>
        <v>-3.9219397490264485E-2</v>
      </c>
      <c r="I40" s="184">
        <f t="shared" si="3"/>
        <v>2.4914971559034507E-2</v>
      </c>
      <c r="J40" s="136">
        <v>3749262.3948400002</v>
      </c>
      <c r="K40" s="128">
        <v>3540631.4745200002</v>
      </c>
      <c r="L40" s="130">
        <f t="shared" si="4"/>
        <v>-5.5645857331066639E-2</v>
      </c>
      <c r="M40" s="133">
        <f t="shared" si="5"/>
        <v>2.5210102647525368E-2</v>
      </c>
    </row>
    <row r="41" spans="1:13" ht="14.25" x14ac:dyDescent="0.2">
      <c r="A41" s="175" t="s">
        <v>160</v>
      </c>
      <c r="B41" s="136">
        <v>7738.0866800000003</v>
      </c>
      <c r="C41" s="128">
        <v>6324.5317999999997</v>
      </c>
      <c r="D41" s="130">
        <f t="shared" si="0"/>
        <v>-0.18267498652522207</v>
      </c>
      <c r="E41" s="133">
        <f t="shared" si="1"/>
        <v>6.0511878281300461E-4</v>
      </c>
      <c r="F41" s="189">
        <v>76010.715639999995</v>
      </c>
      <c r="G41" s="128">
        <v>71998.875270000004</v>
      </c>
      <c r="H41" s="130">
        <f t="shared" si="2"/>
        <v>-5.2779931569132521E-2</v>
      </c>
      <c r="I41" s="184">
        <f t="shared" si="3"/>
        <v>6.9381728524187092E-4</v>
      </c>
      <c r="J41" s="136">
        <v>100067.75962</v>
      </c>
      <c r="K41" s="128">
        <v>97284.326400000005</v>
      </c>
      <c r="L41" s="130">
        <f t="shared" si="4"/>
        <v>-2.7815484533378898E-2</v>
      </c>
      <c r="M41" s="133">
        <f t="shared" si="5"/>
        <v>6.9268656514777545E-4</v>
      </c>
    </row>
    <row r="42" spans="1:13" ht="15.75" x14ac:dyDescent="0.2">
      <c r="A42" s="177" t="s">
        <v>31</v>
      </c>
      <c r="B42" s="135">
        <f>B43</f>
        <v>285769.35791999998</v>
      </c>
      <c r="C42" s="127">
        <f>C43</f>
        <v>322244.30695</v>
      </c>
      <c r="D42" s="129">
        <f t="shared" si="0"/>
        <v>0.12763771908747135</v>
      </c>
      <c r="E42" s="132">
        <f t="shared" si="1"/>
        <v>3.0831702481123463E-2</v>
      </c>
      <c r="F42" s="188">
        <f>F43</f>
        <v>2979002.9827399999</v>
      </c>
      <c r="G42" s="127">
        <f>G43</f>
        <v>2697471.1633600001</v>
      </c>
      <c r="H42" s="129">
        <f t="shared" si="2"/>
        <v>-9.450538351628468E-2</v>
      </c>
      <c r="I42" s="183">
        <f t="shared" si="3"/>
        <v>2.5994185500290614E-2</v>
      </c>
      <c r="J42" s="135">
        <f>J43</f>
        <v>4075720.5790599999</v>
      </c>
      <c r="K42" s="127">
        <f>K43</f>
        <v>3613678.8950700001</v>
      </c>
      <c r="L42" s="129">
        <f t="shared" si="4"/>
        <v>-0.11336441618786397</v>
      </c>
      <c r="M42" s="132">
        <f t="shared" si="5"/>
        <v>2.5730216921901271E-2</v>
      </c>
    </row>
    <row r="43" spans="1:13" ht="14.25" x14ac:dyDescent="0.2">
      <c r="A43" s="175" t="s">
        <v>161</v>
      </c>
      <c r="B43" s="136">
        <v>285769.35791999998</v>
      </c>
      <c r="C43" s="128">
        <v>322244.30695</v>
      </c>
      <c r="D43" s="130">
        <f t="shared" si="0"/>
        <v>0.12763771908747135</v>
      </c>
      <c r="E43" s="133">
        <f t="shared" si="1"/>
        <v>3.0831702481123463E-2</v>
      </c>
      <c r="F43" s="189">
        <v>2979002.9827399999</v>
      </c>
      <c r="G43" s="128">
        <v>2697471.1633600001</v>
      </c>
      <c r="H43" s="130">
        <f t="shared" si="2"/>
        <v>-9.450538351628468E-2</v>
      </c>
      <c r="I43" s="184">
        <f t="shared" si="3"/>
        <v>2.5994185500290614E-2</v>
      </c>
      <c r="J43" s="136">
        <v>4075720.5790599999</v>
      </c>
      <c r="K43" s="128">
        <v>3613678.8950700001</v>
      </c>
      <c r="L43" s="130">
        <f t="shared" si="4"/>
        <v>-0.11336441618786397</v>
      </c>
      <c r="M43" s="133">
        <f t="shared" si="5"/>
        <v>2.5730216921901271E-2</v>
      </c>
    </row>
    <row r="44" spans="1:13" ht="30.75" customHeight="1" x14ac:dyDescent="0.2">
      <c r="A44" s="178" t="s">
        <v>229</v>
      </c>
      <c r="B44" s="193">
        <f>B8+B22+B42</f>
        <v>10534696.75615</v>
      </c>
      <c r="C44" s="163">
        <f>C8+C22+C42</f>
        <v>10451719.529509999</v>
      </c>
      <c r="D44" s="164">
        <f t="shared" si="0"/>
        <v>-7.8765652738471692E-3</v>
      </c>
      <c r="E44" s="166">
        <f t="shared" si="1"/>
        <v>1</v>
      </c>
      <c r="F44" s="190">
        <f>F8+F22+F42</f>
        <v>98367254.479729995</v>
      </c>
      <c r="G44" s="165">
        <f>G8+G22+G42</f>
        <v>95746224.250730008</v>
      </c>
      <c r="H44" s="164">
        <f t="shared" si="2"/>
        <v>-2.6645353099085334E-2</v>
      </c>
      <c r="I44" s="185">
        <f t="shared" si="3"/>
        <v>0.92265865449540752</v>
      </c>
      <c r="J44" s="198">
        <f>J8+J22+J42</f>
        <v>136782882.71269998</v>
      </c>
      <c r="K44" s="165">
        <f>K8+K22+K42</f>
        <v>130921345.43854</v>
      </c>
      <c r="L44" s="164">
        <f t="shared" si="4"/>
        <v>-4.2852856716520615E-2</v>
      </c>
      <c r="M44" s="166">
        <f t="shared" si="5"/>
        <v>0.9321898031494994</v>
      </c>
    </row>
    <row r="45" spans="1:13" s="1" customFormat="1" ht="15.75" x14ac:dyDescent="0.25">
      <c r="A45" s="179" t="s">
        <v>34</v>
      </c>
      <c r="B45" s="194"/>
      <c r="C45" s="158"/>
      <c r="D45" s="159"/>
      <c r="E45" s="195"/>
      <c r="F45" s="191">
        <f>F46-F44</f>
        <v>8798770.0872700065</v>
      </c>
      <c r="G45" s="160">
        <f>G46-G44</f>
        <v>8025873.6797799766</v>
      </c>
      <c r="H45" s="162">
        <f t="shared" si="2"/>
        <v>-8.7841414177675881E-2</v>
      </c>
      <c r="I45" s="201">
        <f t="shared" si="3"/>
        <v>7.7341345504592457E-2</v>
      </c>
      <c r="J45" s="199">
        <f>J46-J44</f>
        <v>9611391.4653000236</v>
      </c>
      <c r="K45" s="160">
        <f>K46-K44</f>
        <v>9523599.3529699892</v>
      </c>
      <c r="L45" s="162">
        <f t="shared" si="4"/>
        <v>-9.1341729911834646E-3</v>
      </c>
      <c r="M45" s="203">
        <f t="shared" si="5"/>
        <v>6.7810196850500659E-2</v>
      </c>
    </row>
    <row r="46" spans="1:13" s="161" customFormat="1" ht="25.5" customHeight="1" thickBot="1" x14ac:dyDescent="0.35">
      <c r="A46" s="180" t="s">
        <v>35</v>
      </c>
      <c r="B46" s="196">
        <f>+B44</f>
        <v>10534696.75615</v>
      </c>
      <c r="C46" s="167">
        <f>+C44</f>
        <v>10451719.529509999</v>
      </c>
      <c r="D46" s="168">
        <f>+C46/B46-1</f>
        <v>-7.8765652738471692E-3</v>
      </c>
      <c r="E46" s="197">
        <f t="shared" si="1"/>
        <v>1</v>
      </c>
      <c r="F46" s="192">
        <v>107166024.567</v>
      </c>
      <c r="G46" s="169">
        <v>103772097.93050998</v>
      </c>
      <c r="H46" s="170">
        <f t="shared" si="2"/>
        <v>-3.1669800668663761E-2</v>
      </c>
      <c r="I46" s="202">
        <f t="shared" si="3"/>
        <v>1</v>
      </c>
      <c r="J46" s="200">
        <v>146394274.178</v>
      </c>
      <c r="K46" s="169">
        <v>140444944.79150999</v>
      </c>
      <c r="L46" s="170">
        <f t="shared" si="4"/>
        <v>-4.0639085236737205E-2</v>
      </c>
      <c r="M46" s="204">
        <f t="shared" si="5"/>
        <v>1</v>
      </c>
    </row>
    <row r="47" spans="1:13" s="1" customFormat="1" ht="20.25" customHeight="1" x14ac:dyDescent="0.2"/>
    <row r="48" spans="1:13" s="1" customFormat="1" ht="15" x14ac:dyDescent="0.2">
      <c r="C48" s="89"/>
    </row>
    <row r="49" spans="1:3" s="1" customFormat="1" ht="15" x14ac:dyDescent="0.2">
      <c r="A49" s="1" t="s">
        <v>230</v>
      </c>
      <c r="C49" s="90"/>
    </row>
    <row r="50" spans="1:3" s="1" customFormat="1" x14ac:dyDescent="0.2">
      <c r="A50" s="1" t="s">
        <v>115</v>
      </c>
    </row>
    <row r="51" spans="1:3" s="1" customFormat="1" x14ac:dyDescent="0.2"/>
    <row r="52" spans="1:3" s="1" customFormat="1" x14ac:dyDescent="0.2"/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0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1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1" t="s">
        <v>56</v>
      </c>
    </row>
    <row r="34" ht="12.75" customHeight="1" x14ac:dyDescent="0.2"/>
    <row r="50" spans="2:2" ht="12.75" customHeight="1" x14ac:dyDescent="0.2"/>
    <row r="51" spans="2:2" x14ac:dyDescent="0.2">
      <c r="B51" s="20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1" t="s">
        <v>14</v>
      </c>
    </row>
    <row r="2" spans="2:2" ht="15" x14ac:dyDescent="0.25">
      <c r="B2" s="21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0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topLeftCell="A34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1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1" t="s">
        <v>59</v>
      </c>
    </row>
    <row r="19" spans="2:2" ht="15" x14ac:dyDescent="0.25">
      <c r="B19" s="21"/>
    </row>
    <row r="20" spans="2:2" ht="15" x14ac:dyDescent="0.25">
      <c r="B20" s="21"/>
    </row>
    <row r="21" spans="2:2" ht="15" x14ac:dyDescent="0.25">
      <c r="B21" s="21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0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opLeftCell="A40" zoomScale="90" zoomScaleNormal="90" workbookViewId="0">
      <selection activeCell="K76" sqref="K76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3" bestFit="1" customWidth="1"/>
    <col min="5" max="5" width="12.28515625" style="34" bestFit="1" customWidth="1"/>
    <col min="6" max="6" width="11" style="34" bestFit="1" customWidth="1"/>
    <col min="7" max="7" width="12.28515625" style="34" bestFit="1" customWidth="1"/>
    <col min="8" max="8" width="11.42578125" style="34" bestFit="1" customWidth="1"/>
    <col min="9" max="9" width="12.28515625" style="34" bestFit="1" customWidth="1"/>
    <col min="10" max="10" width="12.7109375" style="34" bestFit="1" customWidth="1"/>
    <col min="11" max="11" width="12.28515625" style="34" bestFit="1" customWidth="1"/>
    <col min="12" max="12" width="11" style="34" customWidth="1"/>
    <col min="13" max="13" width="12.28515625" style="34" bestFit="1" customWidth="1"/>
    <col min="14" max="14" width="11" style="34" bestFit="1" customWidth="1"/>
    <col min="15" max="15" width="13.5703125" style="33" bestFit="1" customWidth="1"/>
  </cols>
  <sheetData>
    <row r="1" spans="1:15" ht="16.5" thickBot="1" x14ac:dyDescent="0.3">
      <c r="B1" s="22" t="s">
        <v>60</v>
      </c>
      <c r="C1" s="23" t="s">
        <v>44</v>
      </c>
      <c r="D1" s="23" t="s">
        <v>45</v>
      </c>
      <c r="E1" s="23" t="s">
        <v>46</v>
      </c>
      <c r="F1" s="23" t="s">
        <v>47</v>
      </c>
      <c r="G1" s="23" t="s">
        <v>48</v>
      </c>
      <c r="H1" s="23" t="s">
        <v>49</v>
      </c>
      <c r="I1" s="23" t="s">
        <v>0</v>
      </c>
      <c r="J1" s="23" t="s">
        <v>61</v>
      </c>
      <c r="K1" s="23" t="s">
        <v>50</v>
      </c>
      <c r="L1" s="23" t="s">
        <v>51</v>
      </c>
      <c r="M1" s="23" t="s">
        <v>52</v>
      </c>
      <c r="N1" s="23" t="s">
        <v>53</v>
      </c>
      <c r="O1" s="24" t="s">
        <v>42</v>
      </c>
    </row>
    <row r="2" spans="1:15" s="44" customFormat="1" ht="16.5" thickTop="1" thickBot="1" x14ac:dyDescent="0.3">
      <c r="A2" s="25">
        <v>2016</v>
      </c>
      <c r="B2" s="26" t="s">
        <v>2</v>
      </c>
      <c r="C2" s="103">
        <f>C4+C6+C8+C10+C12+C14+C16+C18+C20+C22</f>
        <v>1452463.2786300001</v>
      </c>
      <c r="D2" s="103">
        <f t="shared" ref="D2:O2" si="0">D4+D6+D8+D10+D12+D14+D16+D18+D20+D22</f>
        <v>1714274.3592000001</v>
      </c>
      <c r="E2" s="103">
        <f t="shared" si="0"/>
        <v>1750241.1860999998</v>
      </c>
      <c r="F2" s="103">
        <f t="shared" si="0"/>
        <v>1636324.6810300001</v>
      </c>
      <c r="G2" s="103">
        <f t="shared" si="0"/>
        <v>1601365.2363599997</v>
      </c>
      <c r="H2" s="103">
        <f t="shared" si="0"/>
        <v>1705606.3742399998</v>
      </c>
      <c r="I2" s="103">
        <f t="shared" si="0"/>
        <v>1208662.60066</v>
      </c>
      <c r="J2" s="103">
        <f t="shared" si="0"/>
        <v>1633134.2556499999</v>
      </c>
      <c r="K2" s="103">
        <f t="shared" si="0"/>
        <v>1553923.4545700001</v>
      </c>
      <c r="L2" s="103"/>
      <c r="M2" s="103"/>
      <c r="N2" s="103"/>
      <c r="O2" s="103">
        <f t="shared" si="0"/>
        <v>14255995.426440002</v>
      </c>
    </row>
    <row r="3" spans="1:15" ht="15.75" thickTop="1" x14ac:dyDescent="0.25">
      <c r="A3" s="27">
        <v>2015</v>
      </c>
      <c r="B3" s="26" t="s">
        <v>2</v>
      </c>
      <c r="C3" s="103">
        <f>C5+C7+C9+C11+C13+C15+C17+C19+C21+C23</f>
        <v>1817721.7493999999</v>
      </c>
      <c r="D3" s="103">
        <f t="shared" ref="D3:O3" si="1">D5+D7+D9+D11+D13+D15+D17+D19+D21+D23</f>
        <v>1656336.7019699998</v>
      </c>
      <c r="E3" s="103">
        <f t="shared" si="1"/>
        <v>1770947.3889799998</v>
      </c>
      <c r="F3" s="103">
        <f t="shared" si="1"/>
        <v>1707978.7388900002</v>
      </c>
      <c r="G3" s="103">
        <f t="shared" si="1"/>
        <v>1569239.7302300001</v>
      </c>
      <c r="H3" s="103">
        <f t="shared" si="1"/>
        <v>1611584.9565699997</v>
      </c>
      <c r="I3" s="103">
        <f t="shared" si="1"/>
        <v>1530250.5802799999</v>
      </c>
      <c r="J3" s="103">
        <f t="shared" si="1"/>
        <v>1469644.8621</v>
      </c>
      <c r="K3" s="103">
        <f t="shared" si="1"/>
        <v>1554599.8897499996</v>
      </c>
      <c r="L3" s="103">
        <f t="shared" si="1"/>
        <v>2104481.5863899998</v>
      </c>
      <c r="M3" s="103">
        <f t="shared" si="1"/>
        <v>1996952.5868600002</v>
      </c>
      <c r="N3" s="103">
        <f t="shared" si="1"/>
        <v>1980389.6335800004</v>
      </c>
      <c r="O3" s="103">
        <f t="shared" si="1"/>
        <v>20770128.404999997</v>
      </c>
    </row>
    <row r="4" spans="1:15" s="44" customFormat="1" ht="15" x14ac:dyDescent="0.25">
      <c r="A4" s="25">
        <v>2016</v>
      </c>
      <c r="B4" s="28" t="s">
        <v>135</v>
      </c>
      <c r="C4" s="104">
        <v>460818.86079000001</v>
      </c>
      <c r="D4" s="104">
        <v>562438.6078</v>
      </c>
      <c r="E4" s="104">
        <v>569703.60245000001</v>
      </c>
      <c r="F4" s="104">
        <v>533168.87835999997</v>
      </c>
      <c r="G4" s="104">
        <v>511815.44209000003</v>
      </c>
      <c r="H4" s="104">
        <v>533829.35086999997</v>
      </c>
      <c r="I4" s="104">
        <v>386614.78054000001</v>
      </c>
      <c r="J4" s="104">
        <v>543802.88460999995</v>
      </c>
      <c r="K4" s="104">
        <v>479225.34742000001</v>
      </c>
      <c r="L4" s="104"/>
      <c r="M4" s="104"/>
      <c r="N4" s="104"/>
      <c r="O4" s="105">
        <v>4581417.7549299998</v>
      </c>
    </row>
    <row r="5" spans="1:15" ht="15" x14ac:dyDescent="0.25">
      <c r="A5" s="27">
        <v>2015</v>
      </c>
      <c r="B5" s="28" t="s">
        <v>135</v>
      </c>
      <c r="C5" s="104">
        <v>566117.66602999996</v>
      </c>
      <c r="D5" s="104">
        <v>491783.75361999997</v>
      </c>
      <c r="E5" s="104">
        <v>554740.76428</v>
      </c>
      <c r="F5" s="104">
        <v>486976.49277999997</v>
      </c>
      <c r="G5" s="104">
        <v>480848.67021000001</v>
      </c>
      <c r="H5" s="104">
        <v>480768.24197999999</v>
      </c>
      <c r="I5" s="104">
        <v>430668.38750999997</v>
      </c>
      <c r="J5" s="104">
        <v>459881.61290000001</v>
      </c>
      <c r="K5" s="104">
        <v>438173.99703000003</v>
      </c>
      <c r="L5" s="104">
        <v>587624.22609000001</v>
      </c>
      <c r="M5" s="104">
        <v>607875.09594999999</v>
      </c>
      <c r="N5" s="104">
        <v>541773.56961999997</v>
      </c>
      <c r="O5" s="105">
        <v>6127232.4780000001</v>
      </c>
    </row>
    <row r="6" spans="1:15" s="44" customFormat="1" ht="15" x14ac:dyDescent="0.25">
      <c r="A6" s="25">
        <v>2016</v>
      </c>
      <c r="B6" s="28" t="s">
        <v>136</v>
      </c>
      <c r="C6" s="104">
        <v>133664.50292999999</v>
      </c>
      <c r="D6" s="104">
        <v>159695.39631000001</v>
      </c>
      <c r="E6" s="104">
        <v>147822.73485000001</v>
      </c>
      <c r="F6" s="104">
        <v>137964.80950999999</v>
      </c>
      <c r="G6" s="104">
        <v>141106.30564999999</v>
      </c>
      <c r="H6" s="104">
        <v>170612.68724999999</v>
      </c>
      <c r="I6" s="104">
        <v>86933.452390000006</v>
      </c>
      <c r="J6" s="104">
        <v>85059.719389999998</v>
      </c>
      <c r="K6" s="104">
        <v>117888.22728000001</v>
      </c>
      <c r="L6" s="104"/>
      <c r="M6" s="104"/>
      <c r="N6" s="104"/>
      <c r="O6" s="105">
        <v>1180747.83556</v>
      </c>
    </row>
    <row r="7" spans="1:15" ht="15" x14ac:dyDescent="0.25">
      <c r="A7" s="27">
        <v>2015</v>
      </c>
      <c r="B7" s="28" t="s">
        <v>136</v>
      </c>
      <c r="C7" s="104">
        <v>218481.59776</v>
      </c>
      <c r="D7" s="104">
        <v>155554.29676</v>
      </c>
      <c r="E7" s="104">
        <v>152629.234</v>
      </c>
      <c r="F7" s="104">
        <v>124853.16082999999</v>
      </c>
      <c r="G7" s="104">
        <v>161353.40616000001</v>
      </c>
      <c r="H7" s="104">
        <v>181166.30304999999</v>
      </c>
      <c r="I7" s="104">
        <v>93843.73358</v>
      </c>
      <c r="J7" s="104">
        <v>73244.345950000003</v>
      </c>
      <c r="K7" s="104">
        <v>111339.6872</v>
      </c>
      <c r="L7" s="104">
        <v>237273.41518000001</v>
      </c>
      <c r="M7" s="104">
        <v>266870.46982</v>
      </c>
      <c r="N7" s="104">
        <v>308968.70043000003</v>
      </c>
      <c r="O7" s="105">
        <v>2085578.35072</v>
      </c>
    </row>
    <row r="8" spans="1:15" s="44" customFormat="1" ht="15" x14ac:dyDescent="0.25">
      <c r="A8" s="25">
        <v>2016</v>
      </c>
      <c r="B8" s="28" t="s">
        <v>137</v>
      </c>
      <c r="C8" s="104">
        <v>82387.498179999995</v>
      </c>
      <c r="D8" s="104">
        <v>106196.98525</v>
      </c>
      <c r="E8" s="104">
        <v>115260.93240000001</v>
      </c>
      <c r="F8" s="104">
        <v>101260.02942000001</v>
      </c>
      <c r="G8" s="104">
        <v>99639.407260000007</v>
      </c>
      <c r="H8" s="104">
        <v>118696.47517000001</v>
      </c>
      <c r="I8" s="104">
        <v>86474.100470000005</v>
      </c>
      <c r="J8" s="104">
        <v>125770.57015</v>
      </c>
      <c r="K8" s="104">
        <v>119467.4664</v>
      </c>
      <c r="L8" s="104"/>
      <c r="M8" s="104"/>
      <c r="N8" s="104"/>
      <c r="O8" s="105">
        <v>955153.46470000001</v>
      </c>
    </row>
    <row r="9" spans="1:15" ht="15" x14ac:dyDescent="0.25">
      <c r="A9" s="27">
        <v>2015</v>
      </c>
      <c r="B9" s="28" t="s">
        <v>137</v>
      </c>
      <c r="C9" s="104">
        <v>93016.967910000007</v>
      </c>
      <c r="D9" s="104">
        <v>98704.324250000005</v>
      </c>
      <c r="E9" s="104">
        <v>104051.43909</v>
      </c>
      <c r="F9" s="104">
        <v>105917.70758</v>
      </c>
      <c r="G9" s="104">
        <v>96206.019320000007</v>
      </c>
      <c r="H9" s="104">
        <v>110250.82988</v>
      </c>
      <c r="I9" s="104">
        <v>110761.12648000001</v>
      </c>
      <c r="J9" s="104">
        <v>109877.84795</v>
      </c>
      <c r="K9" s="104">
        <v>113742.67637</v>
      </c>
      <c r="L9" s="104">
        <v>144251.78562000001</v>
      </c>
      <c r="M9" s="104">
        <v>128667.88658000001</v>
      </c>
      <c r="N9" s="104">
        <v>102366.42557000001</v>
      </c>
      <c r="O9" s="105">
        <v>1317815.0366</v>
      </c>
    </row>
    <row r="10" spans="1:15" s="44" customFormat="1" ht="15" x14ac:dyDescent="0.25">
      <c r="A10" s="25">
        <v>2016</v>
      </c>
      <c r="B10" s="28" t="s">
        <v>138</v>
      </c>
      <c r="C10" s="104">
        <v>89746.165129999994</v>
      </c>
      <c r="D10" s="104">
        <v>105702.40222</v>
      </c>
      <c r="E10" s="104">
        <v>108213.32294</v>
      </c>
      <c r="F10" s="104">
        <v>96603.030759999994</v>
      </c>
      <c r="G10" s="104">
        <v>96288.851710000003</v>
      </c>
      <c r="H10" s="104">
        <v>99410.351540000003</v>
      </c>
      <c r="I10" s="104">
        <v>54688.660609999999</v>
      </c>
      <c r="J10" s="104">
        <v>88751.585890000002</v>
      </c>
      <c r="K10" s="104">
        <v>134007.67350999999</v>
      </c>
      <c r="L10" s="104"/>
      <c r="M10" s="104"/>
      <c r="N10" s="104"/>
      <c r="O10" s="105">
        <v>873412.04431000003</v>
      </c>
    </row>
    <row r="11" spans="1:15" ht="15" x14ac:dyDescent="0.25">
      <c r="A11" s="27">
        <v>2015</v>
      </c>
      <c r="B11" s="28" t="s">
        <v>138</v>
      </c>
      <c r="C11" s="104">
        <v>97812.898400000005</v>
      </c>
      <c r="D11" s="104">
        <v>94271.043049999993</v>
      </c>
      <c r="E11" s="104">
        <v>98490.356310000003</v>
      </c>
      <c r="F11" s="104">
        <v>110854.41593</v>
      </c>
      <c r="G11" s="104">
        <v>85102.734970000005</v>
      </c>
      <c r="H11" s="104">
        <v>92497.679629999999</v>
      </c>
      <c r="I11" s="104">
        <v>76412.842829999994</v>
      </c>
      <c r="J11" s="104">
        <v>88757.402780000004</v>
      </c>
      <c r="K11" s="104">
        <v>114412.51446999999</v>
      </c>
      <c r="L11" s="104">
        <v>200913.78299000001</v>
      </c>
      <c r="M11" s="104">
        <v>150072.13007000001</v>
      </c>
      <c r="N11" s="104">
        <v>131132.58483000001</v>
      </c>
      <c r="O11" s="105">
        <v>1340730.3862600001</v>
      </c>
    </row>
    <row r="12" spans="1:15" s="44" customFormat="1" ht="15" x14ac:dyDescent="0.25">
      <c r="A12" s="25">
        <v>2016</v>
      </c>
      <c r="B12" s="28" t="s">
        <v>139</v>
      </c>
      <c r="C12" s="104">
        <v>178413.55434</v>
      </c>
      <c r="D12" s="104">
        <v>169776.46189000001</v>
      </c>
      <c r="E12" s="104">
        <v>138571.21487</v>
      </c>
      <c r="F12" s="104">
        <v>141658.27163999999</v>
      </c>
      <c r="G12" s="104">
        <v>140964.30918000001</v>
      </c>
      <c r="H12" s="104">
        <v>155712.06878</v>
      </c>
      <c r="I12" s="104">
        <v>113786.19475</v>
      </c>
      <c r="J12" s="104">
        <v>123764.23807000001</v>
      </c>
      <c r="K12" s="104">
        <v>139344.34156999999</v>
      </c>
      <c r="L12" s="104"/>
      <c r="M12" s="104"/>
      <c r="N12" s="104"/>
      <c r="O12" s="105">
        <v>1301990.65509</v>
      </c>
    </row>
    <row r="13" spans="1:15" ht="15" x14ac:dyDescent="0.25">
      <c r="A13" s="27">
        <v>2015</v>
      </c>
      <c r="B13" s="28" t="s">
        <v>139</v>
      </c>
      <c r="C13" s="104">
        <v>245531.10282999999</v>
      </c>
      <c r="D13" s="104">
        <v>231388.24583999999</v>
      </c>
      <c r="E13" s="104">
        <v>206870.61434999999</v>
      </c>
      <c r="F13" s="104">
        <v>242419.20790000001</v>
      </c>
      <c r="G13" s="104">
        <v>215601.54558999999</v>
      </c>
      <c r="H13" s="104">
        <v>207594.19146999999</v>
      </c>
      <c r="I13" s="104">
        <v>227181.93338999999</v>
      </c>
      <c r="J13" s="104">
        <v>152733.69157</v>
      </c>
      <c r="K13" s="104">
        <v>261985.31090000001</v>
      </c>
      <c r="L13" s="104">
        <v>307824.41453000001</v>
      </c>
      <c r="M13" s="104">
        <v>255191.82045999999</v>
      </c>
      <c r="N13" s="104">
        <v>271613.69274000003</v>
      </c>
      <c r="O13" s="105">
        <v>2825935.7715699999</v>
      </c>
    </row>
    <row r="14" spans="1:15" s="44" customFormat="1" ht="15" x14ac:dyDescent="0.25">
      <c r="A14" s="25">
        <v>2016</v>
      </c>
      <c r="B14" s="28" t="s">
        <v>140</v>
      </c>
      <c r="C14" s="104">
        <v>10191.507659999999</v>
      </c>
      <c r="D14" s="104">
        <v>15895.20304</v>
      </c>
      <c r="E14" s="104">
        <v>18612.352360000001</v>
      </c>
      <c r="F14" s="104">
        <v>16075.79343</v>
      </c>
      <c r="G14" s="104">
        <v>13709.48552</v>
      </c>
      <c r="H14" s="104">
        <v>15906.68377</v>
      </c>
      <c r="I14" s="104">
        <v>7864.1694500000003</v>
      </c>
      <c r="J14" s="104">
        <v>14110.55587</v>
      </c>
      <c r="K14" s="104">
        <v>16929.237260000002</v>
      </c>
      <c r="L14" s="104"/>
      <c r="M14" s="104"/>
      <c r="N14" s="104"/>
      <c r="O14" s="105">
        <v>129294.98836</v>
      </c>
    </row>
    <row r="15" spans="1:15" ht="15" x14ac:dyDescent="0.25">
      <c r="A15" s="27">
        <v>2015</v>
      </c>
      <c r="B15" s="28" t="s">
        <v>140</v>
      </c>
      <c r="C15" s="104">
        <v>16791.806779999999</v>
      </c>
      <c r="D15" s="104">
        <v>19131.206109999999</v>
      </c>
      <c r="E15" s="104">
        <v>19111.990160000001</v>
      </c>
      <c r="F15" s="104">
        <v>18199.15724</v>
      </c>
      <c r="G15" s="104">
        <v>17030.152870000002</v>
      </c>
      <c r="H15" s="104">
        <v>17736.840499999998</v>
      </c>
      <c r="I15" s="104">
        <v>12890.33347</v>
      </c>
      <c r="J15" s="104">
        <v>10622.04089</v>
      </c>
      <c r="K15" s="104">
        <v>11021.520619999999</v>
      </c>
      <c r="L15" s="104">
        <v>13036.69392</v>
      </c>
      <c r="M15" s="104">
        <v>16443.221649999999</v>
      </c>
      <c r="N15" s="104">
        <v>17468.448090000002</v>
      </c>
      <c r="O15" s="105">
        <v>189483.4123</v>
      </c>
    </row>
    <row r="16" spans="1:15" ht="15" x14ac:dyDescent="0.25">
      <c r="A16" s="25">
        <v>2016</v>
      </c>
      <c r="B16" s="28" t="s">
        <v>141</v>
      </c>
      <c r="C16" s="104">
        <v>84511.730519999997</v>
      </c>
      <c r="D16" s="104">
        <v>95207.148939999999</v>
      </c>
      <c r="E16" s="104">
        <v>120666.01637</v>
      </c>
      <c r="F16" s="104">
        <v>106168.6369</v>
      </c>
      <c r="G16" s="104">
        <v>77918.443740000002</v>
      </c>
      <c r="H16" s="104">
        <v>73102.883369999996</v>
      </c>
      <c r="I16" s="104">
        <v>64000.109349999999</v>
      </c>
      <c r="J16" s="104">
        <v>105346.22766</v>
      </c>
      <c r="K16" s="104">
        <v>72483.607619999995</v>
      </c>
      <c r="L16" s="104"/>
      <c r="M16" s="104"/>
      <c r="N16" s="104"/>
      <c r="O16" s="105">
        <v>799404.80446999997</v>
      </c>
    </row>
    <row r="17" spans="1:15" ht="15" x14ac:dyDescent="0.25">
      <c r="A17" s="27">
        <v>2015</v>
      </c>
      <c r="B17" s="28" t="s">
        <v>141</v>
      </c>
      <c r="C17" s="104">
        <v>84587.382100000003</v>
      </c>
      <c r="D17" s="104">
        <v>87419.751180000007</v>
      </c>
      <c r="E17" s="104">
        <v>105669.31832000001</v>
      </c>
      <c r="F17" s="104">
        <v>72638.579329999993</v>
      </c>
      <c r="G17" s="104">
        <v>53359.857490000002</v>
      </c>
      <c r="H17" s="104">
        <v>54936.205170000001</v>
      </c>
      <c r="I17" s="104">
        <v>73120.949699999997</v>
      </c>
      <c r="J17" s="104">
        <v>81940.677330000006</v>
      </c>
      <c r="K17" s="104">
        <v>58821.08236</v>
      </c>
      <c r="L17" s="104">
        <v>80593.646659999999</v>
      </c>
      <c r="M17" s="104">
        <v>71026.910910000006</v>
      </c>
      <c r="N17" s="104">
        <v>94139.503190000003</v>
      </c>
      <c r="O17" s="105">
        <v>918253.86373999994</v>
      </c>
    </row>
    <row r="18" spans="1:15" ht="15" x14ac:dyDescent="0.25">
      <c r="A18" s="25">
        <v>2016</v>
      </c>
      <c r="B18" s="28" t="s">
        <v>142</v>
      </c>
      <c r="C18" s="104">
        <v>6380.1968100000004</v>
      </c>
      <c r="D18" s="104">
        <v>10943.8946</v>
      </c>
      <c r="E18" s="104">
        <v>11918.69154</v>
      </c>
      <c r="F18" s="104">
        <v>14289.86443</v>
      </c>
      <c r="G18" s="104">
        <v>5571.9104900000002</v>
      </c>
      <c r="H18" s="104">
        <v>3156.9027799999999</v>
      </c>
      <c r="I18" s="104">
        <v>3344.2157099999999</v>
      </c>
      <c r="J18" s="104">
        <v>4817.8857399999997</v>
      </c>
      <c r="K18" s="104">
        <v>5493.6030099999998</v>
      </c>
      <c r="L18" s="104"/>
      <c r="M18" s="104"/>
      <c r="N18" s="104"/>
      <c r="O18" s="105">
        <v>65917.165110000002</v>
      </c>
    </row>
    <row r="19" spans="1:15" ht="15" x14ac:dyDescent="0.25">
      <c r="A19" s="27">
        <v>2015</v>
      </c>
      <c r="B19" s="28" t="s">
        <v>142</v>
      </c>
      <c r="C19" s="104">
        <v>6323.2487099999998</v>
      </c>
      <c r="D19" s="104">
        <v>8819.9491300000009</v>
      </c>
      <c r="E19" s="104">
        <v>11241.36759</v>
      </c>
      <c r="F19" s="104">
        <v>10605.65509</v>
      </c>
      <c r="G19" s="104">
        <v>6164.7641899999999</v>
      </c>
      <c r="H19" s="104">
        <v>2449.9805200000001</v>
      </c>
      <c r="I19" s="104">
        <v>4008.5602800000001</v>
      </c>
      <c r="J19" s="104">
        <v>5086.7874000000002</v>
      </c>
      <c r="K19" s="104">
        <v>5655.7401399999999</v>
      </c>
      <c r="L19" s="104">
        <v>5397.6899199999998</v>
      </c>
      <c r="M19" s="104">
        <v>5119.4543800000001</v>
      </c>
      <c r="N19" s="104">
        <v>6748.1485899999998</v>
      </c>
      <c r="O19" s="105">
        <v>77621.345939999999</v>
      </c>
    </row>
    <row r="20" spans="1:15" ht="15" x14ac:dyDescent="0.25">
      <c r="A20" s="25">
        <v>2016</v>
      </c>
      <c r="B20" s="28" t="s">
        <v>143</v>
      </c>
      <c r="C20" s="106">
        <v>134179.81791000001</v>
      </c>
      <c r="D20" s="106">
        <v>143119.48126</v>
      </c>
      <c r="E20" s="106">
        <v>150086.95507</v>
      </c>
      <c r="F20" s="106">
        <v>144333.37919000001</v>
      </c>
      <c r="G20" s="106">
        <v>154677.59112</v>
      </c>
      <c r="H20" s="104">
        <v>155174.44918</v>
      </c>
      <c r="I20" s="104">
        <v>131776.65304999999</v>
      </c>
      <c r="J20" s="104">
        <v>174732.20624</v>
      </c>
      <c r="K20" s="104">
        <v>149764.78182</v>
      </c>
      <c r="L20" s="104"/>
      <c r="M20" s="104"/>
      <c r="N20" s="104"/>
      <c r="O20" s="105">
        <v>1337845.3148399999</v>
      </c>
    </row>
    <row r="21" spans="1:15" ht="15" x14ac:dyDescent="0.25">
      <c r="A21" s="27">
        <v>2015</v>
      </c>
      <c r="B21" s="28" t="s">
        <v>143</v>
      </c>
      <c r="C21" s="104">
        <v>172543.8327</v>
      </c>
      <c r="D21" s="104">
        <v>167106.44742000001</v>
      </c>
      <c r="E21" s="104">
        <v>171068.19013999999</v>
      </c>
      <c r="F21" s="104">
        <v>172518.28628999999</v>
      </c>
      <c r="G21" s="104">
        <v>124616.54806</v>
      </c>
      <c r="H21" s="104">
        <v>109718.50732999999</v>
      </c>
      <c r="I21" s="104">
        <v>152578.29842000001</v>
      </c>
      <c r="J21" s="104">
        <v>141907.61348999999</v>
      </c>
      <c r="K21" s="104">
        <v>126984.49699</v>
      </c>
      <c r="L21" s="104">
        <v>162255.21410000001</v>
      </c>
      <c r="M21" s="104">
        <v>153455.32876999999</v>
      </c>
      <c r="N21" s="104">
        <v>157827.89903</v>
      </c>
      <c r="O21" s="105">
        <v>1812580.6627400001</v>
      </c>
    </row>
    <row r="22" spans="1:15" ht="15" x14ac:dyDescent="0.25">
      <c r="A22" s="25">
        <v>2016</v>
      </c>
      <c r="B22" s="28" t="s">
        <v>144</v>
      </c>
      <c r="C22" s="106">
        <v>272169.44436000002</v>
      </c>
      <c r="D22" s="106">
        <v>345298.77789000003</v>
      </c>
      <c r="E22" s="106">
        <v>369385.36324999999</v>
      </c>
      <c r="F22" s="106">
        <v>344801.98739000002</v>
      </c>
      <c r="G22" s="106">
        <v>359673.48959999997</v>
      </c>
      <c r="H22" s="104">
        <v>380004.52153000003</v>
      </c>
      <c r="I22" s="104">
        <v>273180.26433999999</v>
      </c>
      <c r="J22" s="104">
        <v>366978.38202999998</v>
      </c>
      <c r="K22" s="104">
        <v>319319.16868</v>
      </c>
      <c r="L22" s="104"/>
      <c r="M22" s="104"/>
      <c r="N22" s="104"/>
      <c r="O22" s="105">
        <v>3030811.3990699998</v>
      </c>
    </row>
    <row r="23" spans="1:15" ht="15" x14ac:dyDescent="0.25">
      <c r="A23" s="27">
        <v>2015</v>
      </c>
      <c r="B23" s="28" t="s">
        <v>144</v>
      </c>
      <c r="C23" s="104">
        <v>316515.24618000002</v>
      </c>
      <c r="D23" s="106">
        <v>302157.68461</v>
      </c>
      <c r="E23" s="104">
        <v>347074.11473999999</v>
      </c>
      <c r="F23" s="104">
        <v>362996.07591999997</v>
      </c>
      <c r="G23" s="104">
        <v>328956.03136999998</v>
      </c>
      <c r="H23" s="104">
        <v>354466.17703999998</v>
      </c>
      <c r="I23" s="104">
        <v>348784.41462</v>
      </c>
      <c r="J23" s="104">
        <v>345592.84184000001</v>
      </c>
      <c r="K23" s="104">
        <v>312462.86366999999</v>
      </c>
      <c r="L23" s="104">
        <v>365310.71737999999</v>
      </c>
      <c r="M23" s="104">
        <v>342230.26827</v>
      </c>
      <c r="N23" s="104">
        <v>348350.66149000003</v>
      </c>
      <c r="O23" s="105">
        <v>4074897.0971300001</v>
      </c>
    </row>
    <row r="24" spans="1:15" ht="15" x14ac:dyDescent="0.25">
      <c r="A24" s="25">
        <v>2016</v>
      </c>
      <c r="B24" s="26" t="s">
        <v>14</v>
      </c>
      <c r="C24" s="107">
        <f>C26+C28+C30+C32+C34+C36+C38+C40+C42+C44+C46+C48+C50+C52+C54+C56</f>
        <v>7469660.08402</v>
      </c>
      <c r="D24" s="107">
        <f t="shared" ref="D24:O24" si="2">D26+D28+D30+D32+D34+D36+D38+D40+D42+D44+D46+D48+D50+D52+D54+D56</f>
        <v>8788688.6921100002</v>
      </c>
      <c r="E24" s="107">
        <f t="shared" si="2"/>
        <v>9424772.498759998</v>
      </c>
      <c r="F24" s="107">
        <f t="shared" si="2"/>
        <v>9439700.2207699995</v>
      </c>
      <c r="G24" s="107">
        <f t="shared" si="2"/>
        <v>8855934.1868699994</v>
      </c>
      <c r="H24" s="107">
        <f t="shared" si="2"/>
        <v>9795557.3968500011</v>
      </c>
      <c r="I24" s="107">
        <f t="shared" si="2"/>
        <v>7278003.8875199994</v>
      </c>
      <c r="J24" s="107">
        <f t="shared" si="2"/>
        <v>9164888.9260400012</v>
      </c>
      <c r="K24" s="107">
        <f t="shared" si="2"/>
        <v>8575551.7679900005</v>
      </c>
      <c r="L24" s="107"/>
      <c r="M24" s="107"/>
      <c r="N24" s="107"/>
      <c r="O24" s="107">
        <f t="shared" si="2"/>
        <v>78792757.660929978</v>
      </c>
    </row>
    <row r="25" spans="1:15" ht="15" x14ac:dyDescent="0.25">
      <c r="A25" s="27">
        <v>2015</v>
      </c>
      <c r="B25" s="26" t="s">
        <v>14</v>
      </c>
      <c r="C25" s="107">
        <f>C27+C29+C31+C33+C35+C37+C39+C41+C43+C45+C47+C49+C51+C53+C55+C57</f>
        <v>8662604.9084699992</v>
      </c>
      <c r="D25" s="107">
        <f t="shared" ref="D25:O25" si="3">D27+D29+D31+D33+D35+D37+D39+D41+D43+D45+D47+D49+D51+D53+D55+D57</f>
        <v>8523348.0738699995</v>
      </c>
      <c r="E25" s="107">
        <f t="shared" si="3"/>
        <v>9124905.8592799976</v>
      </c>
      <c r="F25" s="107">
        <f t="shared" si="3"/>
        <v>9710463.5514800008</v>
      </c>
      <c r="G25" s="107">
        <f t="shared" si="3"/>
        <v>8807218.5920300018</v>
      </c>
      <c r="H25" s="107">
        <f t="shared" si="3"/>
        <v>9651233.450579999</v>
      </c>
      <c r="I25" s="107">
        <f t="shared" si="3"/>
        <v>8897038.9990700018</v>
      </c>
      <c r="J25" s="107">
        <f t="shared" si="3"/>
        <v>8628805.9555599988</v>
      </c>
      <c r="K25" s="107">
        <f t="shared" si="3"/>
        <v>8694327.5084800012</v>
      </c>
      <c r="L25" s="107">
        <f t="shared" si="3"/>
        <v>9871986.2004299983</v>
      </c>
      <c r="M25" s="107">
        <f t="shared" si="3"/>
        <v>9096695.1363700032</v>
      </c>
      <c r="N25" s="107">
        <f t="shared" si="3"/>
        <v>9208408.3124699984</v>
      </c>
      <c r="O25" s="107">
        <f t="shared" si="3"/>
        <v>108877036.54808998</v>
      </c>
    </row>
    <row r="26" spans="1:15" ht="15" x14ac:dyDescent="0.25">
      <c r="A26" s="25">
        <v>2016</v>
      </c>
      <c r="B26" s="28" t="s">
        <v>145</v>
      </c>
      <c r="C26" s="104">
        <v>596373.13719000004</v>
      </c>
      <c r="D26" s="104">
        <v>632935.49187000003</v>
      </c>
      <c r="E26" s="104">
        <v>703554.53914000001</v>
      </c>
      <c r="F26" s="104">
        <v>689958.30128999997</v>
      </c>
      <c r="G26" s="104">
        <v>667751.53402000002</v>
      </c>
      <c r="H26" s="104">
        <v>713662.12780000002</v>
      </c>
      <c r="I26" s="104">
        <v>517619.82485999999</v>
      </c>
      <c r="J26" s="104">
        <v>661853.51619999995</v>
      </c>
      <c r="K26" s="104">
        <v>657563.08450999996</v>
      </c>
      <c r="L26" s="104"/>
      <c r="M26" s="104"/>
      <c r="N26" s="104"/>
      <c r="O26" s="105">
        <v>5841271.55688</v>
      </c>
    </row>
    <row r="27" spans="1:15" ht="15" x14ac:dyDescent="0.25">
      <c r="A27" s="27">
        <v>2015</v>
      </c>
      <c r="B27" s="28" t="s">
        <v>145</v>
      </c>
      <c r="C27" s="104">
        <v>648202.18587000004</v>
      </c>
      <c r="D27" s="104">
        <v>609091.59302999999</v>
      </c>
      <c r="E27" s="104">
        <v>676704.10618999996</v>
      </c>
      <c r="F27" s="104">
        <v>724064.10615000001</v>
      </c>
      <c r="G27" s="104">
        <v>652369.29017000005</v>
      </c>
      <c r="H27" s="104">
        <v>678598.28385999997</v>
      </c>
      <c r="I27" s="104">
        <v>630927.52298000001</v>
      </c>
      <c r="J27" s="104">
        <v>639215.103</v>
      </c>
      <c r="K27" s="104">
        <v>648365.97089999996</v>
      </c>
      <c r="L27" s="104">
        <v>753918.71998000005</v>
      </c>
      <c r="M27" s="104">
        <v>658558.52145999996</v>
      </c>
      <c r="N27" s="104">
        <v>627283.13113999995</v>
      </c>
      <c r="O27" s="105">
        <v>7947298.5347300004</v>
      </c>
    </row>
    <row r="28" spans="1:15" ht="15" x14ac:dyDescent="0.25">
      <c r="A28" s="25">
        <v>2016</v>
      </c>
      <c r="B28" s="28" t="s">
        <v>146</v>
      </c>
      <c r="C28" s="104">
        <v>88262.907959999997</v>
      </c>
      <c r="D28" s="104">
        <v>108392.37178</v>
      </c>
      <c r="E28" s="104">
        <v>126259.20788</v>
      </c>
      <c r="F28" s="104">
        <v>134441.80721</v>
      </c>
      <c r="G28" s="104">
        <v>121176.51353</v>
      </c>
      <c r="H28" s="104">
        <v>124469.08134</v>
      </c>
      <c r="I28" s="104">
        <v>100671.57451000001</v>
      </c>
      <c r="J28" s="104">
        <v>143373.36034000001</v>
      </c>
      <c r="K28" s="104">
        <v>110927.39956000001</v>
      </c>
      <c r="L28" s="104"/>
      <c r="M28" s="104"/>
      <c r="N28" s="104"/>
      <c r="O28" s="105">
        <v>1057974.2241100001</v>
      </c>
    </row>
    <row r="29" spans="1:15" ht="15" x14ac:dyDescent="0.25">
      <c r="A29" s="27">
        <v>2015</v>
      </c>
      <c r="B29" s="28" t="s">
        <v>146</v>
      </c>
      <c r="C29" s="104">
        <v>112824.20994</v>
      </c>
      <c r="D29" s="104">
        <v>115694.13949</v>
      </c>
      <c r="E29" s="104">
        <v>144207.13498</v>
      </c>
      <c r="F29" s="104">
        <v>145988.64683000001</v>
      </c>
      <c r="G29" s="104">
        <v>117697.77284999999</v>
      </c>
      <c r="H29" s="104">
        <v>115520.33348</v>
      </c>
      <c r="I29" s="104">
        <v>118325.16792000001</v>
      </c>
      <c r="J29" s="104">
        <v>133934.48550000001</v>
      </c>
      <c r="K29" s="104">
        <v>117112.08331</v>
      </c>
      <c r="L29" s="104">
        <v>126211.75838</v>
      </c>
      <c r="M29" s="104">
        <v>111617.9768</v>
      </c>
      <c r="N29" s="104">
        <v>113105.62071</v>
      </c>
      <c r="O29" s="105">
        <v>1472239.3301899999</v>
      </c>
    </row>
    <row r="30" spans="1:15" s="44" customFormat="1" ht="15" x14ac:dyDescent="0.25">
      <c r="A30" s="25">
        <v>2016</v>
      </c>
      <c r="B30" s="28" t="s">
        <v>147</v>
      </c>
      <c r="C30" s="104">
        <v>129495.75634000001</v>
      </c>
      <c r="D30" s="104">
        <v>155035.06388</v>
      </c>
      <c r="E30" s="104">
        <v>179018.74742</v>
      </c>
      <c r="F30" s="104">
        <v>170947.78847</v>
      </c>
      <c r="G30" s="104">
        <v>164567.33574000001</v>
      </c>
      <c r="H30" s="104">
        <v>172583.80754000001</v>
      </c>
      <c r="I30" s="104">
        <v>103306.04317999999</v>
      </c>
      <c r="J30" s="104">
        <v>166224.23589000001</v>
      </c>
      <c r="K30" s="104">
        <v>155854.56195999999</v>
      </c>
      <c r="L30" s="104"/>
      <c r="M30" s="104"/>
      <c r="N30" s="104"/>
      <c r="O30" s="105">
        <v>1397033.34042</v>
      </c>
    </row>
    <row r="31" spans="1:15" ht="15" x14ac:dyDescent="0.25">
      <c r="A31" s="27">
        <v>2015</v>
      </c>
      <c r="B31" s="28" t="s">
        <v>147</v>
      </c>
      <c r="C31" s="104">
        <v>143592.34104999999</v>
      </c>
      <c r="D31" s="104">
        <v>147034.17332999999</v>
      </c>
      <c r="E31" s="104">
        <v>167697.59656999999</v>
      </c>
      <c r="F31" s="104">
        <v>177976.82922000001</v>
      </c>
      <c r="G31" s="104">
        <v>169615.87656999999</v>
      </c>
      <c r="H31" s="104">
        <v>192780.13312000001</v>
      </c>
      <c r="I31" s="104">
        <v>146176.54934</v>
      </c>
      <c r="J31" s="104">
        <v>168405.25076</v>
      </c>
      <c r="K31" s="104">
        <v>165188.11491</v>
      </c>
      <c r="L31" s="104">
        <v>188749.88042</v>
      </c>
      <c r="M31" s="104">
        <v>175218.90530000001</v>
      </c>
      <c r="N31" s="104">
        <v>172919.19054000001</v>
      </c>
      <c r="O31" s="105">
        <v>2015354.8411300001</v>
      </c>
    </row>
    <row r="32" spans="1:15" ht="15" x14ac:dyDescent="0.25">
      <c r="A32" s="25">
        <v>2016</v>
      </c>
      <c r="B32" s="28" t="s">
        <v>148</v>
      </c>
      <c r="C32" s="106">
        <v>997818.32071</v>
      </c>
      <c r="D32" s="106">
        <v>1136979.2925199999</v>
      </c>
      <c r="E32" s="106">
        <v>1189978.2150399999</v>
      </c>
      <c r="F32" s="106">
        <v>1231611.85839</v>
      </c>
      <c r="G32" s="106">
        <v>1127313.48391</v>
      </c>
      <c r="H32" s="106">
        <v>1317578.80284</v>
      </c>
      <c r="I32" s="106">
        <v>962355.91159999999</v>
      </c>
      <c r="J32" s="106">
        <v>1211951.8396699999</v>
      </c>
      <c r="K32" s="106">
        <v>1097641.82978</v>
      </c>
      <c r="L32" s="106"/>
      <c r="M32" s="106"/>
      <c r="N32" s="106"/>
      <c r="O32" s="105">
        <v>10273229.55446</v>
      </c>
    </row>
    <row r="33" spans="1:15" ht="15" x14ac:dyDescent="0.25">
      <c r="A33" s="27">
        <v>2015</v>
      </c>
      <c r="B33" s="28" t="s">
        <v>148</v>
      </c>
      <c r="C33" s="104">
        <v>1197747.8568800001</v>
      </c>
      <c r="D33" s="104">
        <v>1176291.8132499999</v>
      </c>
      <c r="E33" s="104">
        <v>1342695.2692100001</v>
      </c>
      <c r="F33" s="106">
        <v>1439379.3918300001</v>
      </c>
      <c r="G33" s="106">
        <v>1377660.6897799999</v>
      </c>
      <c r="H33" s="106">
        <v>1416856.8097000001</v>
      </c>
      <c r="I33" s="106">
        <v>1310336.3024599999</v>
      </c>
      <c r="J33" s="106">
        <v>1185556.49394</v>
      </c>
      <c r="K33" s="106">
        <v>1088970.92631</v>
      </c>
      <c r="L33" s="106">
        <v>1305035.7901600001</v>
      </c>
      <c r="M33" s="106">
        <v>1295932.05947</v>
      </c>
      <c r="N33" s="106">
        <v>1261677.55947</v>
      </c>
      <c r="O33" s="105">
        <v>15398140.96246</v>
      </c>
    </row>
    <row r="34" spans="1:15" ht="15" x14ac:dyDescent="0.25">
      <c r="A34" s="25">
        <v>2016</v>
      </c>
      <c r="B34" s="28" t="s">
        <v>149</v>
      </c>
      <c r="C34" s="104">
        <v>1317805.2453099999</v>
      </c>
      <c r="D34" s="104">
        <v>1417357.0953899999</v>
      </c>
      <c r="E34" s="104">
        <v>1509735.5231300001</v>
      </c>
      <c r="F34" s="104">
        <v>1523039.7346699999</v>
      </c>
      <c r="G34" s="104">
        <v>1419242.1105599999</v>
      </c>
      <c r="H34" s="104">
        <v>1528127.5484199999</v>
      </c>
      <c r="I34" s="104">
        <v>1249639.7209999999</v>
      </c>
      <c r="J34" s="104">
        <v>1610869.1249500001</v>
      </c>
      <c r="K34" s="104">
        <v>1326285.1557700001</v>
      </c>
      <c r="L34" s="104"/>
      <c r="M34" s="104"/>
      <c r="N34" s="104"/>
      <c r="O34" s="105">
        <v>12902101.259199999</v>
      </c>
    </row>
    <row r="35" spans="1:15" ht="15" x14ac:dyDescent="0.25">
      <c r="A35" s="27">
        <v>2015</v>
      </c>
      <c r="B35" s="28" t="s">
        <v>149</v>
      </c>
      <c r="C35" s="104">
        <v>1383247.5898599999</v>
      </c>
      <c r="D35" s="104">
        <v>1264027.22337</v>
      </c>
      <c r="E35" s="104">
        <v>1324666.77034</v>
      </c>
      <c r="F35" s="104">
        <v>1384637.19885</v>
      </c>
      <c r="G35" s="104">
        <v>1342558.4608700001</v>
      </c>
      <c r="H35" s="104">
        <v>1456424.21952</v>
      </c>
      <c r="I35" s="104">
        <v>1490059.5391899999</v>
      </c>
      <c r="J35" s="104">
        <v>1541150.0395899999</v>
      </c>
      <c r="K35" s="104">
        <v>1386678.44701</v>
      </c>
      <c r="L35" s="104">
        <v>1588793.2226499999</v>
      </c>
      <c r="M35" s="104">
        <v>1404321.6811800001</v>
      </c>
      <c r="N35" s="104">
        <v>1388495.27706</v>
      </c>
      <c r="O35" s="105">
        <v>16955059.669489998</v>
      </c>
    </row>
    <row r="36" spans="1:15" ht="15" x14ac:dyDescent="0.25">
      <c r="A36" s="25">
        <v>2016</v>
      </c>
      <c r="B36" s="28" t="s">
        <v>150</v>
      </c>
      <c r="C36" s="104">
        <v>1512341.76401</v>
      </c>
      <c r="D36" s="104">
        <v>1983150.7717299999</v>
      </c>
      <c r="E36" s="104">
        <v>2046716.7066800001</v>
      </c>
      <c r="F36" s="104">
        <v>2045838.75168</v>
      </c>
      <c r="G36" s="104">
        <v>1998513.55424</v>
      </c>
      <c r="H36" s="104">
        <v>2148352.2868300001</v>
      </c>
      <c r="I36" s="104">
        <v>1725971.7783299999</v>
      </c>
      <c r="J36" s="104">
        <v>1678265.82972</v>
      </c>
      <c r="K36" s="104">
        <v>1941982.8202500001</v>
      </c>
      <c r="L36" s="104"/>
      <c r="M36" s="104"/>
      <c r="N36" s="104"/>
      <c r="O36" s="105">
        <v>17081134.263470002</v>
      </c>
    </row>
    <row r="37" spans="1:15" ht="15" x14ac:dyDescent="0.25">
      <c r="A37" s="27">
        <v>2015</v>
      </c>
      <c r="B37" s="28" t="s">
        <v>150</v>
      </c>
      <c r="C37" s="104">
        <v>1728185.6380799999</v>
      </c>
      <c r="D37" s="104">
        <v>1703279.75015</v>
      </c>
      <c r="E37" s="104">
        <v>1770417.7382400001</v>
      </c>
      <c r="F37" s="104">
        <v>1835673.64307</v>
      </c>
      <c r="G37" s="104">
        <v>1480106.1511299999</v>
      </c>
      <c r="H37" s="104">
        <v>1969904.47059</v>
      </c>
      <c r="I37" s="104">
        <v>1641980.42833</v>
      </c>
      <c r="J37" s="104">
        <v>1361396.4611599999</v>
      </c>
      <c r="K37" s="104">
        <v>1872658.86555</v>
      </c>
      <c r="L37" s="104">
        <v>2024758.0810499999</v>
      </c>
      <c r="M37" s="104">
        <v>1916066.2309000001</v>
      </c>
      <c r="N37" s="104">
        <v>1847544.38362</v>
      </c>
      <c r="O37" s="105">
        <v>21151971.841869999</v>
      </c>
    </row>
    <row r="38" spans="1:15" ht="15" x14ac:dyDescent="0.25">
      <c r="A38" s="25">
        <v>2016</v>
      </c>
      <c r="B38" s="28" t="s">
        <v>151</v>
      </c>
      <c r="C38" s="104">
        <v>41417.511720000002</v>
      </c>
      <c r="D38" s="104">
        <v>60080.299330000002</v>
      </c>
      <c r="E38" s="104">
        <v>79414.776440000001</v>
      </c>
      <c r="F38" s="104">
        <v>92793.202439999994</v>
      </c>
      <c r="G38" s="104">
        <v>33853.179360000002</v>
      </c>
      <c r="H38" s="104">
        <v>58315.610529999998</v>
      </c>
      <c r="I38" s="104">
        <v>22686.377090000002</v>
      </c>
      <c r="J38" s="104">
        <v>60905.218699999998</v>
      </c>
      <c r="K38" s="104">
        <v>19902.05197</v>
      </c>
      <c r="L38" s="104"/>
      <c r="M38" s="104"/>
      <c r="N38" s="104"/>
      <c r="O38" s="105">
        <v>469368.22758000001</v>
      </c>
    </row>
    <row r="39" spans="1:15" ht="15" x14ac:dyDescent="0.25">
      <c r="A39" s="27">
        <v>2015</v>
      </c>
      <c r="B39" s="28" t="s">
        <v>151</v>
      </c>
      <c r="C39" s="104">
        <v>43975.630740000001</v>
      </c>
      <c r="D39" s="104">
        <v>77870.873619999998</v>
      </c>
      <c r="E39" s="104">
        <v>46982.886599999998</v>
      </c>
      <c r="F39" s="104">
        <v>103764.36032000001</v>
      </c>
      <c r="G39" s="104">
        <v>116960.59392</v>
      </c>
      <c r="H39" s="104">
        <v>53593.840929999998</v>
      </c>
      <c r="I39" s="104">
        <v>148860.65543000001</v>
      </c>
      <c r="J39" s="104">
        <v>123107.68345</v>
      </c>
      <c r="K39" s="104">
        <v>75751.284390000001</v>
      </c>
      <c r="L39" s="104">
        <v>75632.592009999993</v>
      </c>
      <c r="M39" s="104">
        <v>102000.23428</v>
      </c>
      <c r="N39" s="104">
        <v>61358.134149999998</v>
      </c>
      <c r="O39" s="105">
        <v>1029858.76984</v>
      </c>
    </row>
    <row r="40" spans="1:15" ht="15" x14ac:dyDescent="0.25">
      <c r="A40" s="25">
        <v>2016</v>
      </c>
      <c r="B40" s="28" t="s">
        <v>152</v>
      </c>
      <c r="C40" s="104">
        <v>626879.38526999997</v>
      </c>
      <c r="D40" s="104">
        <v>803789.72459</v>
      </c>
      <c r="E40" s="104">
        <v>896184.60904999997</v>
      </c>
      <c r="F40" s="104">
        <v>885614.67874999996</v>
      </c>
      <c r="G40" s="104">
        <v>807038.82380000001</v>
      </c>
      <c r="H40" s="104">
        <v>926820.76121000003</v>
      </c>
      <c r="I40" s="104">
        <v>629763.75792</v>
      </c>
      <c r="J40" s="104">
        <v>857932.19671000005</v>
      </c>
      <c r="K40" s="104">
        <v>810406.27728000004</v>
      </c>
      <c r="L40" s="104"/>
      <c r="M40" s="104"/>
      <c r="N40" s="104"/>
      <c r="O40" s="105">
        <v>7244430.2145800004</v>
      </c>
    </row>
    <row r="41" spans="1:15" ht="15" x14ac:dyDescent="0.25">
      <c r="A41" s="27">
        <v>2015</v>
      </c>
      <c r="B41" s="28" t="s">
        <v>152</v>
      </c>
      <c r="C41" s="104">
        <v>732034.20849999995</v>
      </c>
      <c r="D41" s="104">
        <v>830881.90549000003</v>
      </c>
      <c r="E41" s="104">
        <v>838373.02080000006</v>
      </c>
      <c r="F41" s="104">
        <v>881094.76477000001</v>
      </c>
      <c r="G41" s="104">
        <v>826084.44212000002</v>
      </c>
      <c r="H41" s="104">
        <v>961652.74899999995</v>
      </c>
      <c r="I41" s="104">
        <v>815920.09268</v>
      </c>
      <c r="J41" s="104">
        <v>830815.27673000004</v>
      </c>
      <c r="K41" s="104">
        <v>854053.04645999998</v>
      </c>
      <c r="L41" s="104">
        <v>1039303.99344</v>
      </c>
      <c r="M41" s="104">
        <v>927258.84855</v>
      </c>
      <c r="N41" s="104">
        <v>934565.14604000002</v>
      </c>
      <c r="O41" s="105">
        <v>10472037.494580001</v>
      </c>
    </row>
    <row r="42" spans="1:15" ht="15" x14ac:dyDescent="0.25">
      <c r="A42" s="25">
        <v>2016</v>
      </c>
      <c r="B42" s="28" t="s">
        <v>153</v>
      </c>
      <c r="C42" s="104">
        <v>375996.56636</v>
      </c>
      <c r="D42" s="104">
        <v>439426.09262000001</v>
      </c>
      <c r="E42" s="104">
        <v>469305.09587000002</v>
      </c>
      <c r="F42" s="104">
        <v>493205.87096999999</v>
      </c>
      <c r="G42" s="104">
        <v>455931.70357000001</v>
      </c>
      <c r="H42" s="104">
        <v>474550.03791999997</v>
      </c>
      <c r="I42" s="104">
        <v>350988.66321000003</v>
      </c>
      <c r="J42" s="104">
        <v>450715.58363000001</v>
      </c>
      <c r="K42" s="104">
        <v>404635.74375999998</v>
      </c>
      <c r="L42" s="104"/>
      <c r="M42" s="104"/>
      <c r="N42" s="104"/>
      <c r="O42" s="105">
        <v>3914755.3579099998</v>
      </c>
    </row>
    <row r="43" spans="1:15" ht="15" x14ac:dyDescent="0.25">
      <c r="A43" s="27">
        <v>2015</v>
      </c>
      <c r="B43" s="28" t="s">
        <v>153</v>
      </c>
      <c r="C43" s="104">
        <v>465536.70377999998</v>
      </c>
      <c r="D43" s="104">
        <v>432304.07919999998</v>
      </c>
      <c r="E43" s="104">
        <v>450254.67855999997</v>
      </c>
      <c r="F43" s="104">
        <v>492498.43300999998</v>
      </c>
      <c r="G43" s="104">
        <v>411800.54035000002</v>
      </c>
      <c r="H43" s="104">
        <v>470042.16327999998</v>
      </c>
      <c r="I43" s="104">
        <v>482673.67670000001</v>
      </c>
      <c r="J43" s="104">
        <v>434256.25014000002</v>
      </c>
      <c r="K43" s="104">
        <v>438245.40456</v>
      </c>
      <c r="L43" s="104">
        <v>456822.34518</v>
      </c>
      <c r="M43" s="104">
        <v>486769.65733000002</v>
      </c>
      <c r="N43" s="104">
        <v>502032.97671999998</v>
      </c>
      <c r="O43" s="105">
        <v>5523236.9088099999</v>
      </c>
    </row>
    <row r="44" spans="1:15" ht="15" x14ac:dyDescent="0.25">
      <c r="A44" s="25">
        <v>2016</v>
      </c>
      <c r="B44" s="28" t="s">
        <v>154</v>
      </c>
      <c r="C44" s="104">
        <v>423834.37780999998</v>
      </c>
      <c r="D44" s="104">
        <v>502354.20104999997</v>
      </c>
      <c r="E44" s="104">
        <v>536332.92443999997</v>
      </c>
      <c r="F44" s="104">
        <v>515835.06504999998</v>
      </c>
      <c r="G44" s="104">
        <v>503508.52026000002</v>
      </c>
      <c r="H44" s="104">
        <v>538540.07322999998</v>
      </c>
      <c r="I44" s="104">
        <v>408925.32831999997</v>
      </c>
      <c r="J44" s="104">
        <v>518151.66693000001</v>
      </c>
      <c r="K44" s="104">
        <v>484853.65733000002</v>
      </c>
      <c r="L44" s="104"/>
      <c r="M44" s="104"/>
      <c r="N44" s="104"/>
      <c r="O44" s="105">
        <v>4432335.8144199997</v>
      </c>
    </row>
    <row r="45" spans="1:15" ht="15" x14ac:dyDescent="0.25">
      <c r="A45" s="27">
        <v>2015</v>
      </c>
      <c r="B45" s="28" t="s">
        <v>154</v>
      </c>
      <c r="C45" s="104">
        <v>487406.64941000001</v>
      </c>
      <c r="D45" s="104">
        <v>472955.40367999999</v>
      </c>
      <c r="E45" s="104">
        <v>531382.43290000001</v>
      </c>
      <c r="F45" s="104">
        <v>573363.50586000003</v>
      </c>
      <c r="G45" s="104">
        <v>518542.47288000002</v>
      </c>
      <c r="H45" s="104">
        <v>543286.54151000001</v>
      </c>
      <c r="I45" s="104">
        <v>527477.47441999998</v>
      </c>
      <c r="J45" s="104">
        <v>514661.39630999998</v>
      </c>
      <c r="K45" s="104">
        <v>481265.49911999999</v>
      </c>
      <c r="L45" s="104">
        <v>569425.17833000002</v>
      </c>
      <c r="M45" s="104">
        <v>504228.78522999998</v>
      </c>
      <c r="N45" s="104">
        <v>506304.07636000001</v>
      </c>
      <c r="O45" s="105">
        <v>6230299.4160099998</v>
      </c>
    </row>
    <row r="46" spans="1:15" ht="15" x14ac:dyDescent="0.25">
      <c r="A46" s="25">
        <v>2016</v>
      </c>
      <c r="B46" s="28" t="s">
        <v>155</v>
      </c>
      <c r="C46" s="104">
        <v>626933.28356999997</v>
      </c>
      <c r="D46" s="104">
        <v>744942.98424000002</v>
      </c>
      <c r="E46" s="104">
        <v>731714.53819999995</v>
      </c>
      <c r="F46" s="104">
        <v>695900.65648000001</v>
      </c>
      <c r="G46" s="104">
        <v>748396.18669</v>
      </c>
      <c r="H46" s="104">
        <v>904877.13213000004</v>
      </c>
      <c r="I46" s="104">
        <v>606258.06437000004</v>
      </c>
      <c r="J46" s="104">
        <v>882042.10398999997</v>
      </c>
      <c r="K46" s="104">
        <v>717977.89060000004</v>
      </c>
      <c r="L46" s="104"/>
      <c r="M46" s="104"/>
      <c r="N46" s="104"/>
      <c r="O46" s="105">
        <v>6659042.8402699996</v>
      </c>
    </row>
    <row r="47" spans="1:15" ht="15" x14ac:dyDescent="0.25">
      <c r="A47" s="27">
        <v>2015</v>
      </c>
      <c r="B47" s="28" t="s">
        <v>155</v>
      </c>
      <c r="C47" s="104">
        <v>851959.67770999996</v>
      </c>
      <c r="D47" s="104">
        <v>937971.25488999998</v>
      </c>
      <c r="E47" s="104">
        <v>954845.45100999996</v>
      </c>
      <c r="F47" s="104">
        <v>973028.22149000003</v>
      </c>
      <c r="G47" s="104">
        <v>790369.94894999999</v>
      </c>
      <c r="H47" s="104">
        <v>830151.84849999996</v>
      </c>
      <c r="I47" s="104">
        <v>799547.27315000002</v>
      </c>
      <c r="J47" s="104">
        <v>793980.14622999995</v>
      </c>
      <c r="K47" s="104">
        <v>759077.65466999996</v>
      </c>
      <c r="L47" s="104">
        <v>767523.08886999998</v>
      </c>
      <c r="M47" s="104">
        <v>661539.25338999997</v>
      </c>
      <c r="N47" s="104">
        <v>759979.02505000005</v>
      </c>
      <c r="O47" s="105">
        <v>9879972.8439099994</v>
      </c>
    </row>
    <row r="48" spans="1:15" ht="15" x14ac:dyDescent="0.25">
      <c r="A48" s="25">
        <v>2016</v>
      </c>
      <c r="B48" s="28" t="s">
        <v>156</v>
      </c>
      <c r="C48" s="104">
        <v>184487.56275000001</v>
      </c>
      <c r="D48" s="104">
        <v>224270.80935</v>
      </c>
      <c r="E48" s="104">
        <v>273814.25417999999</v>
      </c>
      <c r="F48" s="104">
        <v>251683.07699</v>
      </c>
      <c r="G48" s="104">
        <v>233958.88785999999</v>
      </c>
      <c r="H48" s="104">
        <v>239544.60071999999</v>
      </c>
      <c r="I48" s="104">
        <v>180261.28662999999</v>
      </c>
      <c r="J48" s="104">
        <v>226587.61343</v>
      </c>
      <c r="K48" s="104">
        <v>218207.07769999999</v>
      </c>
      <c r="L48" s="104"/>
      <c r="M48" s="104"/>
      <c r="N48" s="104"/>
      <c r="O48" s="105">
        <v>2032815.16961</v>
      </c>
    </row>
    <row r="49" spans="1:15" ht="15" x14ac:dyDescent="0.25">
      <c r="A49" s="27">
        <v>2015</v>
      </c>
      <c r="B49" s="28" t="s">
        <v>156</v>
      </c>
      <c r="C49" s="104">
        <v>201065.27963</v>
      </c>
      <c r="D49" s="104">
        <v>214500.38548999999</v>
      </c>
      <c r="E49" s="104">
        <v>255234.01407999999</v>
      </c>
      <c r="F49" s="104">
        <v>264035.47511</v>
      </c>
      <c r="G49" s="104">
        <v>243012.05600000001</v>
      </c>
      <c r="H49" s="104">
        <v>238435.64301999999</v>
      </c>
      <c r="I49" s="104">
        <v>230345.85438</v>
      </c>
      <c r="J49" s="104">
        <v>220589.03412999999</v>
      </c>
      <c r="K49" s="104">
        <v>213315.56121000001</v>
      </c>
      <c r="L49" s="104">
        <v>238482.42027</v>
      </c>
      <c r="M49" s="104">
        <v>214862.83609</v>
      </c>
      <c r="N49" s="104">
        <v>221473.41183</v>
      </c>
      <c r="O49" s="105">
        <v>2755351.9712399999</v>
      </c>
    </row>
    <row r="50" spans="1:15" ht="15" x14ac:dyDescent="0.25">
      <c r="A50" s="25">
        <v>2016</v>
      </c>
      <c r="B50" s="28" t="s">
        <v>157</v>
      </c>
      <c r="C50" s="104">
        <v>170447.06148999999</v>
      </c>
      <c r="D50" s="104">
        <v>155566.38686999999</v>
      </c>
      <c r="E50" s="104">
        <v>194886.82939999999</v>
      </c>
      <c r="F50" s="104">
        <v>248765.00099</v>
      </c>
      <c r="G50" s="104">
        <v>172584.91357</v>
      </c>
      <c r="H50" s="104">
        <v>156526.75498</v>
      </c>
      <c r="I50" s="104">
        <v>91694.325790000003</v>
      </c>
      <c r="J50" s="104">
        <v>234237.24135</v>
      </c>
      <c r="K50" s="104">
        <v>198742.00378</v>
      </c>
      <c r="L50" s="104"/>
      <c r="M50" s="104"/>
      <c r="N50" s="104"/>
      <c r="O50" s="105">
        <v>1623450.51822</v>
      </c>
    </row>
    <row r="51" spans="1:15" ht="15" x14ac:dyDescent="0.25">
      <c r="A51" s="27">
        <v>2015</v>
      </c>
      <c r="B51" s="28" t="s">
        <v>157</v>
      </c>
      <c r="C51" s="104">
        <v>286935.63050000003</v>
      </c>
      <c r="D51" s="104">
        <v>143501.87935</v>
      </c>
      <c r="E51" s="104">
        <v>159471.97928999999</v>
      </c>
      <c r="F51" s="104">
        <v>248153.5404</v>
      </c>
      <c r="G51" s="104">
        <v>344006.66226999997</v>
      </c>
      <c r="H51" s="104">
        <v>232756.33554999999</v>
      </c>
      <c r="I51" s="104">
        <v>148979.14981999999</v>
      </c>
      <c r="J51" s="104">
        <v>245689.59697000001</v>
      </c>
      <c r="K51" s="104">
        <v>148522.46544999999</v>
      </c>
      <c r="L51" s="104">
        <v>269340.00683999999</v>
      </c>
      <c r="M51" s="104">
        <v>205010.0686</v>
      </c>
      <c r="N51" s="104">
        <v>212290.94656000001</v>
      </c>
      <c r="O51" s="105">
        <v>2644658.2615999999</v>
      </c>
    </row>
    <row r="52" spans="1:15" ht="15" x14ac:dyDescent="0.25">
      <c r="A52" s="25">
        <v>2016</v>
      </c>
      <c r="B52" s="28" t="s">
        <v>158</v>
      </c>
      <c r="C52" s="104">
        <v>118636.14177</v>
      </c>
      <c r="D52" s="104">
        <v>136586.82457999999</v>
      </c>
      <c r="E52" s="104">
        <v>164167.68768999999</v>
      </c>
      <c r="F52" s="104">
        <v>146799.34344</v>
      </c>
      <c r="G52" s="104">
        <v>106367.8949</v>
      </c>
      <c r="H52" s="104">
        <v>143121.23869999999</v>
      </c>
      <c r="I52" s="104">
        <v>97285.00662</v>
      </c>
      <c r="J52" s="104">
        <v>151570.55338999999</v>
      </c>
      <c r="K52" s="104">
        <v>141802.88488</v>
      </c>
      <c r="L52" s="104"/>
      <c r="M52" s="104"/>
      <c r="N52" s="104"/>
      <c r="O52" s="105">
        <v>1206337.5759699999</v>
      </c>
    </row>
    <row r="53" spans="1:15" ht="15" x14ac:dyDescent="0.25">
      <c r="A53" s="27">
        <v>2015</v>
      </c>
      <c r="B53" s="28" t="s">
        <v>158</v>
      </c>
      <c r="C53" s="104">
        <v>99405.476550000007</v>
      </c>
      <c r="D53" s="104">
        <v>97020.904750000002</v>
      </c>
      <c r="E53" s="104">
        <v>136118.54362000001</v>
      </c>
      <c r="F53" s="104">
        <v>127832.47478</v>
      </c>
      <c r="G53" s="104">
        <v>110824.95748</v>
      </c>
      <c r="H53" s="104">
        <v>159703.81526999999</v>
      </c>
      <c r="I53" s="104">
        <v>97948.048179999998</v>
      </c>
      <c r="J53" s="104">
        <v>142957.12294</v>
      </c>
      <c r="K53" s="104">
        <v>162035.99627999999</v>
      </c>
      <c r="L53" s="104">
        <v>129552.53593</v>
      </c>
      <c r="M53" s="104">
        <v>108305.56518999999</v>
      </c>
      <c r="N53" s="104">
        <v>282382.47564999998</v>
      </c>
      <c r="O53" s="105">
        <v>1654087.91662</v>
      </c>
    </row>
    <row r="54" spans="1:15" ht="15" x14ac:dyDescent="0.25">
      <c r="A54" s="25">
        <v>2016</v>
      </c>
      <c r="B54" s="28" t="s">
        <v>159</v>
      </c>
      <c r="C54" s="104">
        <v>254118.57037</v>
      </c>
      <c r="D54" s="104">
        <v>280094.70999</v>
      </c>
      <c r="E54" s="104">
        <v>314702.90463</v>
      </c>
      <c r="F54" s="104">
        <v>303686.69909000001</v>
      </c>
      <c r="G54" s="104">
        <v>286693.17608</v>
      </c>
      <c r="H54" s="104">
        <v>335511.63222000003</v>
      </c>
      <c r="I54" s="104">
        <v>225853.09705000001</v>
      </c>
      <c r="J54" s="104">
        <v>302373.28207000002</v>
      </c>
      <c r="K54" s="104">
        <v>282444.79706000001</v>
      </c>
      <c r="L54" s="104"/>
      <c r="M54" s="104"/>
      <c r="N54" s="104"/>
      <c r="O54" s="105">
        <v>2585478.8685599999</v>
      </c>
    </row>
    <row r="55" spans="1:15" ht="15" x14ac:dyDescent="0.25">
      <c r="A55" s="27">
        <v>2015</v>
      </c>
      <c r="B55" s="28" t="s">
        <v>159</v>
      </c>
      <c r="C55" s="104">
        <v>274711.79819</v>
      </c>
      <c r="D55" s="104">
        <v>295438.31614000001</v>
      </c>
      <c r="E55" s="104">
        <v>315224.17057000002</v>
      </c>
      <c r="F55" s="104">
        <v>327374.87635999999</v>
      </c>
      <c r="G55" s="104">
        <v>295721.75578000001</v>
      </c>
      <c r="H55" s="104">
        <v>321362.25965000002</v>
      </c>
      <c r="I55" s="104">
        <v>300290.65970999998</v>
      </c>
      <c r="J55" s="104">
        <v>285547.07481000002</v>
      </c>
      <c r="K55" s="104">
        <v>275348.10167</v>
      </c>
      <c r="L55" s="104">
        <v>332934.19598000002</v>
      </c>
      <c r="M55" s="104">
        <v>314548.53178000002</v>
      </c>
      <c r="N55" s="104">
        <v>307669.87819999998</v>
      </c>
      <c r="O55" s="105">
        <v>3646171.6188400001</v>
      </c>
    </row>
    <row r="56" spans="1:15" ht="15" x14ac:dyDescent="0.25">
      <c r="A56" s="25">
        <v>2016</v>
      </c>
      <c r="B56" s="28" t="s">
        <v>160</v>
      </c>
      <c r="C56" s="104">
        <v>4812.4913900000001</v>
      </c>
      <c r="D56" s="104">
        <v>7726.5723200000002</v>
      </c>
      <c r="E56" s="104">
        <v>8985.9395700000005</v>
      </c>
      <c r="F56" s="104">
        <v>9578.3848600000001</v>
      </c>
      <c r="G56" s="104">
        <v>9036.3687800000007</v>
      </c>
      <c r="H56" s="104">
        <v>12975.900439999999</v>
      </c>
      <c r="I56" s="104">
        <v>4723.1270400000003</v>
      </c>
      <c r="J56" s="104">
        <v>7835.5590700000002</v>
      </c>
      <c r="K56" s="104">
        <v>6324.5317999999997</v>
      </c>
      <c r="L56" s="104"/>
      <c r="M56" s="104"/>
      <c r="N56" s="104"/>
      <c r="O56" s="105">
        <v>71998.875270000004</v>
      </c>
    </row>
    <row r="57" spans="1:15" ht="15" x14ac:dyDescent="0.25">
      <c r="A57" s="27">
        <v>2015</v>
      </c>
      <c r="B57" s="28" t="s">
        <v>160</v>
      </c>
      <c r="C57" s="104">
        <v>5774.0317800000003</v>
      </c>
      <c r="D57" s="104">
        <v>5484.3786399999999</v>
      </c>
      <c r="E57" s="104">
        <v>10630.06632</v>
      </c>
      <c r="F57" s="104">
        <v>11598.083430000001</v>
      </c>
      <c r="G57" s="104">
        <v>9886.9209100000007</v>
      </c>
      <c r="H57" s="104">
        <v>10164.0036</v>
      </c>
      <c r="I57" s="104">
        <v>7190.6043799999998</v>
      </c>
      <c r="J57" s="104">
        <v>7544.5398999999998</v>
      </c>
      <c r="K57" s="104">
        <v>7738.0866800000003</v>
      </c>
      <c r="L57" s="104">
        <v>5502.3909400000002</v>
      </c>
      <c r="M57" s="104">
        <v>10455.980820000001</v>
      </c>
      <c r="N57" s="104">
        <v>9327.0793699999995</v>
      </c>
      <c r="O57" s="105">
        <v>101296.16677</v>
      </c>
    </row>
    <row r="58" spans="1:15" ht="15" x14ac:dyDescent="0.25">
      <c r="A58" s="25">
        <v>2016</v>
      </c>
      <c r="B58" s="26" t="s">
        <v>31</v>
      </c>
      <c r="C58" s="107">
        <f>C60</f>
        <v>236204.63557000001</v>
      </c>
      <c r="D58" s="107">
        <f t="shared" ref="D58:O58" si="4">D60</f>
        <v>244178.06628</v>
      </c>
      <c r="E58" s="107">
        <f t="shared" si="4"/>
        <v>265568.23934999999</v>
      </c>
      <c r="F58" s="107">
        <f t="shared" si="4"/>
        <v>337126.60157</v>
      </c>
      <c r="G58" s="107">
        <f t="shared" si="4"/>
        <v>315511.49076999997</v>
      </c>
      <c r="H58" s="107">
        <f t="shared" si="4"/>
        <v>361222.38321</v>
      </c>
      <c r="I58" s="107">
        <f t="shared" si="4"/>
        <v>271347.54694999999</v>
      </c>
      <c r="J58" s="107">
        <f t="shared" si="4"/>
        <v>344067.89270999999</v>
      </c>
      <c r="K58" s="107">
        <f t="shared" si="4"/>
        <v>322244.30695</v>
      </c>
      <c r="L58" s="107"/>
      <c r="M58" s="107"/>
      <c r="N58" s="107"/>
      <c r="O58" s="107">
        <f t="shared" si="4"/>
        <v>2697471.1633600001</v>
      </c>
    </row>
    <row r="59" spans="1:15" ht="15" x14ac:dyDescent="0.25">
      <c r="A59" s="27">
        <v>2015</v>
      </c>
      <c r="B59" s="26" t="s">
        <v>31</v>
      </c>
      <c r="C59" s="107">
        <f>C61</f>
        <v>275911.10003999999</v>
      </c>
      <c r="D59" s="107">
        <f t="shared" ref="D59:O59" si="5">D61</f>
        <v>281267.10907000001</v>
      </c>
      <c r="E59" s="107">
        <f t="shared" si="5"/>
        <v>275441.42132000002</v>
      </c>
      <c r="F59" s="107">
        <f t="shared" si="5"/>
        <v>348218.35579</v>
      </c>
      <c r="G59" s="107">
        <f t="shared" si="5"/>
        <v>403889.40522000002</v>
      </c>
      <c r="H59" s="107">
        <f t="shared" si="5"/>
        <v>393504.76014000003</v>
      </c>
      <c r="I59" s="107">
        <f t="shared" si="5"/>
        <v>372407.65275000001</v>
      </c>
      <c r="J59" s="107">
        <f t="shared" si="5"/>
        <v>342593.82049000001</v>
      </c>
      <c r="K59" s="107">
        <f t="shared" si="5"/>
        <v>285769.35791999998</v>
      </c>
      <c r="L59" s="107">
        <f t="shared" si="5"/>
        <v>315506.20071</v>
      </c>
      <c r="M59" s="107">
        <f t="shared" si="5"/>
        <v>291654.31043999997</v>
      </c>
      <c r="N59" s="107">
        <f t="shared" si="5"/>
        <v>309047.22055999999</v>
      </c>
      <c r="O59" s="107">
        <f t="shared" si="5"/>
        <v>3895210.7144499999</v>
      </c>
    </row>
    <row r="60" spans="1:15" ht="15" x14ac:dyDescent="0.25">
      <c r="A60" s="25">
        <v>2016</v>
      </c>
      <c r="B60" s="28" t="s">
        <v>161</v>
      </c>
      <c r="C60" s="104">
        <v>236204.63557000001</v>
      </c>
      <c r="D60" s="104">
        <v>244178.06628</v>
      </c>
      <c r="E60" s="104">
        <v>265568.23934999999</v>
      </c>
      <c r="F60" s="104">
        <v>337126.60157</v>
      </c>
      <c r="G60" s="104">
        <v>315511.49076999997</v>
      </c>
      <c r="H60" s="104">
        <v>361222.38321</v>
      </c>
      <c r="I60" s="104">
        <v>271347.54694999999</v>
      </c>
      <c r="J60" s="104">
        <v>344067.89270999999</v>
      </c>
      <c r="K60" s="104">
        <v>322244.30695</v>
      </c>
      <c r="L60" s="104"/>
      <c r="M60" s="104"/>
      <c r="N60" s="104"/>
      <c r="O60" s="105">
        <v>2697471.1633600001</v>
      </c>
    </row>
    <row r="61" spans="1:15" ht="15.75" thickBot="1" x14ac:dyDescent="0.3">
      <c r="A61" s="27">
        <v>2015</v>
      </c>
      <c r="B61" s="28" t="s">
        <v>161</v>
      </c>
      <c r="C61" s="104">
        <v>275911.10003999999</v>
      </c>
      <c r="D61" s="104">
        <v>281267.10907000001</v>
      </c>
      <c r="E61" s="104">
        <v>275441.42132000002</v>
      </c>
      <c r="F61" s="104">
        <v>348218.35579</v>
      </c>
      <c r="G61" s="104">
        <v>403889.40522000002</v>
      </c>
      <c r="H61" s="104">
        <v>393504.76014000003</v>
      </c>
      <c r="I61" s="104">
        <v>372407.65275000001</v>
      </c>
      <c r="J61" s="104">
        <v>342593.82049000001</v>
      </c>
      <c r="K61" s="104">
        <v>285769.35791999998</v>
      </c>
      <c r="L61" s="104">
        <v>315506.20071</v>
      </c>
      <c r="M61" s="104">
        <v>291654.31043999997</v>
      </c>
      <c r="N61" s="104">
        <v>309047.22055999999</v>
      </c>
      <c r="O61" s="105">
        <v>3895210.7144499999</v>
      </c>
    </row>
    <row r="62" spans="1:15" s="31" customFormat="1" ht="14.25" customHeight="1" thickBot="1" x14ac:dyDescent="0.25">
      <c r="A62" s="29">
        <v>2002</v>
      </c>
      <c r="B62" s="30" t="s">
        <v>40</v>
      </c>
      <c r="C62" s="108">
        <v>2607319.6609999998</v>
      </c>
      <c r="D62" s="108">
        <v>2383772.9539999999</v>
      </c>
      <c r="E62" s="108">
        <v>2918943.5210000002</v>
      </c>
      <c r="F62" s="108">
        <v>2742857.9219999998</v>
      </c>
      <c r="G62" s="108">
        <v>3000325.2429999998</v>
      </c>
      <c r="H62" s="108">
        <v>2770693.8810000001</v>
      </c>
      <c r="I62" s="108">
        <v>3103851.8620000002</v>
      </c>
      <c r="J62" s="108">
        <v>2975888.9739999999</v>
      </c>
      <c r="K62" s="108">
        <v>3218206.861</v>
      </c>
      <c r="L62" s="108">
        <v>3501128.02</v>
      </c>
      <c r="M62" s="108">
        <v>3593604.8960000002</v>
      </c>
      <c r="N62" s="108">
        <v>3242495.2340000002</v>
      </c>
      <c r="O62" s="109">
        <f>SUM(C62:N62)</f>
        <v>36059089.028999999</v>
      </c>
    </row>
    <row r="63" spans="1:15" s="31" customFormat="1" ht="14.25" customHeight="1" thickBot="1" x14ac:dyDescent="0.25">
      <c r="A63" s="29">
        <v>2003</v>
      </c>
      <c r="B63" s="30" t="s">
        <v>40</v>
      </c>
      <c r="C63" s="108">
        <v>3533705.5819999999</v>
      </c>
      <c r="D63" s="108">
        <v>2923460.39</v>
      </c>
      <c r="E63" s="108">
        <v>3908255.9909999999</v>
      </c>
      <c r="F63" s="108">
        <v>3662183.449</v>
      </c>
      <c r="G63" s="108">
        <v>3860471.3</v>
      </c>
      <c r="H63" s="108">
        <v>3796113.5219999999</v>
      </c>
      <c r="I63" s="108">
        <v>4236114.2640000004</v>
      </c>
      <c r="J63" s="108">
        <v>3828726.17</v>
      </c>
      <c r="K63" s="108">
        <v>4114677.523</v>
      </c>
      <c r="L63" s="108">
        <v>4824388.2589999996</v>
      </c>
      <c r="M63" s="108">
        <v>3969697.4580000001</v>
      </c>
      <c r="N63" s="108">
        <v>4595042.3940000003</v>
      </c>
      <c r="O63" s="109">
        <f>SUM(C63:N63)</f>
        <v>47252836.302000001</v>
      </c>
    </row>
    <row r="64" spans="1:15" s="31" customFormat="1" ht="14.25" customHeight="1" thickBot="1" x14ac:dyDescent="0.25">
      <c r="A64" s="29">
        <v>2004</v>
      </c>
      <c r="B64" s="30" t="s">
        <v>40</v>
      </c>
      <c r="C64" s="108">
        <v>4619660.84</v>
      </c>
      <c r="D64" s="108">
        <v>3664503.0430000001</v>
      </c>
      <c r="E64" s="108">
        <v>5218042.1770000001</v>
      </c>
      <c r="F64" s="108">
        <v>5072462.9939999999</v>
      </c>
      <c r="G64" s="108">
        <v>5170061.6050000004</v>
      </c>
      <c r="H64" s="108">
        <v>5284383.2860000003</v>
      </c>
      <c r="I64" s="108">
        <v>5632138.7980000004</v>
      </c>
      <c r="J64" s="108">
        <v>4707491.284</v>
      </c>
      <c r="K64" s="108">
        <v>5656283.5209999997</v>
      </c>
      <c r="L64" s="108">
        <v>5867342.1210000003</v>
      </c>
      <c r="M64" s="108">
        <v>5733908.9759999998</v>
      </c>
      <c r="N64" s="108">
        <v>6540874.1749999998</v>
      </c>
      <c r="O64" s="109">
        <f t="shared" ref="O64:O65" si="6">SUM(C64:N64)</f>
        <v>63167152.819999993</v>
      </c>
    </row>
    <row r="65" spans="1:15" s="31" customFormat="1" ht="14.25" customHeight="1" thickBot="1" x14ac:dyDescent="0.25">
      <c r="A65" s="29">
        <v>2005</v>
      </c>
      <c r="B65" s="30" t="s">
        <v>40</v>
      </c>
      <c r="C65" s="108">
        <v>4997279.7240000004</v>
      </c>
      <c r="D65" s="108">
        <v>5651741.2520000003</v>
      </c>
      <c r="E65" s="108">
        <v>6591859.2180000003</v>
      </c>
      <c r="F65" s="108">
        <v>6128131.8779999996</v>
      </c>
      <c r="G65" s="108">
        <v>5977226.2170000002</v>
      </c>
      <c r="H65" s="108">
        <v>6038534.3669999996</v>
      </c>
      <c r="I65" s="108">
        <v>5763466.3530000001</v>
      </c>
      <c r="J65" s="108">
        <v>5552867.2120000003</v>
      </c>
      <c r="K65" s="108">
        <v>6814268.9409999996</v>
      </c>
      <c r="L65" s="108">
        <v>6772178.5690000001</v>
      </c>
      <c r="M65" s="108">
        <v>5942575.7819999997</v>
      </c>
      <c r="N65" s="108">
        <v>7246278.6299999999</v>
      </c>
      <c r="O65" s="109">
        <f t="shared" si="6"/>
        <v>73476408.142999992</v>
      </c>
    </row>
    <row r="66" spans="1:15" s="31" customFormat="1" ht="14.25" customHeight="1" thickBot="1" x14ac:dyDescent="0.25">
      <c r="A66" s="29">
        <v>2006</v>
      </c>
      <c r="B66" s="30" t="s">
        <v>40</v>
      </c>
      <c r="C66" s="108">
        <v>5133048.8810000001</v>
      </c>
      <c r="D66" s="108">
        <v>6058251.2790000001</v>
      </c>
      <c r="E66" s="108">
        <v>7411101.659</v>
      </c>
      <c r="F66" s="108">
        <v>6456090.2609999999</v>
      </c>
      <c r="G66" s="108">
        <v>7041543.2470000004</v>
      </c>
      <c r="H66" s="108">
        <v>7815434.6220000004</v>
      </c>
      <c r="I66" s="108">
        <v>7067411.4790000003</v>
      </c>
      <c r="J66" s="108">
        <v>6811202.4100000001</v>
      </c>
      <c r="K66" s="108">
        <v>7606551.0949999997</v>
      </c>
      <c r="L66" s="108">
        <v>6888812.5489999996</v>
      </c>
      <c r="M66" s="108">
        <v>8641474.5559999999</v>
      </c>
      <c r="N66" s="108">
        <v>8603753.4800000004</v>
      </c>
      <c r="O66" s="109">
        <f t="shared" ref="O66:O74" si="7">SUM(C66:N66)</f>
        <v>85534675.517999992</v>
      </c>
    </row>
    <row r="67" spans="1:15" s="31" customFormat="1" ht="14.25" customHeight="1" thickBot="1" x14ac:dyDescent="0.25">
      <c r="A67" s="29">
        <v>2007</v>
      </c>
      <c r="B67" s="30" t="s">
        <v>40</v>
      </c>
      <c r="C67" s="108">
        <v>6564559.7929999996</v>
      </c>
      <c r="D67" s="108">
        <v>7656951.608</v>
      </c>
      <c r="E67" s="108">
        <v>8957851.6209999993</v>
      </c>
      <c r="F67" s="108">
        <v>8313312.0049999999</v>
      </c>
      <c r="G67" s="108">
        <v>9147620.0419999994</v>
      </c>
      <c r="H67" s="108">
        <v>8980247.4370000008</v>
      </c>
      <c r="I67" s="108">
        <v>8937741.591</v>
      </c>
      <c r="J67" s="108">
        <v>8736689.0920000002</v>
      </c>
      <c r="K67" s="108">
        <v>9038743.8959999997</v>
      </c>
      <c r="L67" s="108">
        <v>9895216.6219999995</v>
      </c>
      <c r="M67" s="108">
        <v>11318798.220000001</v>
      </c>
      <c r="N67" s="108">
        <v>9724017.977</v>
      </c>
      <c r="O67" s="109">
        <f t="shared" si="7"/>
        <v>107271749.90399998</v>
      </c>
    </row>
    <row r="68" spans="1:15" s="31" customFormat="1" ht="14.25" customHeight="1" thickBot="1" x14ac:dyDescent="0.25">
      <c r="A68" s="29">
        <v>2008</v>
      </c>
      <c r="B68" s="30" t="s">
        <v>40</v>
      </c>
      <c r="C68" s="108">
        <v>10632207.040999999</v>
      </c>
      <c r="D68" s="108">
        <v>11077899.119999999</v>
      </c>
      <c r="E68" s="108">
        <v>11428587.233999999</v>
      </c>
      <c r="F68" s="108">
        <v>11363963.503</v>
      </c>
      <c r="G68" s="108">
        <v>12477968.699999999</v>
      </c>
      <c r="H68" s="108">
        <v>11770634.384</v>
      </c>
      <c r="I68" s="108">
        <v>12595426.863</v>
      </c>
      <c r="J68" s="108">
        <v>11046830.085999999</v>
      </c>
      <c r="K68" s="108">
        <v>12793148.034</v>
      </c>
      <c r="L68" s="108">
        <v>9722708.7899999991</v>
      </c>
      <c r="M68" s="108">
        <v>9395872.8969999999</v>
      </c>
      <c r="N68" s="108">
        <v>7721948.9740000004</v>
      </c>
      <c r="O68" s="109">
        <f t="shared" si="7"/>
        <v>132027195.626</v>
      </c>
    </row>
    <row r="69" spans="1:15" s="31" customFormat="1" ht="14.25" customHeight="1" thickBot="1" x14ac:dyDescent="0.25">
      <c r="A69" s="29">
        <v>2009</v>
      </c>
      <c r="B69" s="30" t="s">
        <v>40</v>
      </c>
      <c r="C69" s="108">
        <v>7884493.5240000002</v>
      </c>
      <c r="D69" s="108">
        <v>8435115.8340000007</v>
      </c>
      <c r="E69" s="108">
        <v>8155485.0810000002</v>
      </c>
      <c r="F69" s="108">
        <v>7561696.2829999998</v>
      </c>
      <c r="G69" s="108">
        <v>7346407.5279999999</v>
      </c>
      <c r="H69" s="108">
        <v>8329692.7829999998</v>
      </c>
      <c r="I69" s="108">
        <v>9055733.6710000001</v>
      </c>
      <c r="J69" s="108">
        <v>7839908.8420000002</v>
      </c>
      <c r="K69" s="108">
        <v>8480708.3870000001</v>
      </c>
      <c r="L69" s="108">
        <v>10095768.029999999</v>
      </c>
      <c r="M69" s="108">
        <v>8903010.773</v>
      </c>
      <c r="N69" s="108">
        <v>10054591.867000001</v>
      </c>
      <c r="O69" s="109">
        <f t="shared" si="7"/>
        <v>102142612.603</v>
      </c>
    </row>
    <row r="70" spans="1:15" s="31" customFormat="1" ht="14.25" customHeight="1" thickBot="1" x14ac:dyDescent="0.25">
      <c r="A70" s="29">
        <v>2010</v>
      </c>
      <c r="B70" s="30" t="s">
        <v>40</v>
      </c>
      <c r="C70" s="108">
        <v>7828748.0580000002</v>
      </c>
      <c r="D70" s="108">
        <v>8263237.8140000002</v>
      </c>
      <c r="E70" s="108">
        <v>9886488.1710000001</v>
      </c>
      <c r="F70" s="108">
        <v>9396006.6539999992</v>
      </c>
      <c r="G70" s="108">
        <v>9799958.1170000006</v>
      </c>
      <c r="H70" s="108">
        <v>9542907.6439999994</v>
      </c>
      <c r="I70" s="108">
        <v>9564682.5449999999</v>
      </c>
      <c r="J70" s="108">
        <v>8523451.9729999993</v>
      </c>
      <c r="K70" s="108">
        <v>8909230.5209999997</v>
      </c>
      <c r="L70" s="108">
        <v>10963586.27</v>
      </c>
      <c r="M70" s="108">
        <v>9382369.7180000003</v>
      </c>
      <c r="N70" s="108">
        <v>11822551.698999999</v>
      </c>
      <c r="O70" s="109">
        <f t="shared" si="7"/>
        <v>113883219.18399999</v>
      </c>
    </row>
    <row r="71" spans="1:15" s="31" customFormat="1" ht="14.25" customHeight="1" thickBot="1" x14ac:dyDescent="0.25">
      <c r="A71" s="29">
        <v>2011</v>
      </c>
      <c r="B71" s="30" t="s">
        <v>40</v>
      </c>
      <c r="C71" s="108">
        <v>9551084.6390000004</v>
      </c>
      <c r="D71" s="108">
        <v>10059126.307</v>
      </c>
      <c r="E71" s="108">
        <v>11811085.16</v>
      </c>
      <c r="F71" s="108">
        <v>11873269.447000001</v>
      </c>
      <c r="G71" s="108">
        <v>10943364.372</v>
      </c>
      <c r="H71" s="108">
        <v>11349953.558</v>
      </c>
      <c r="I71" s="108">
        <v>11860004.271</v>
      </c>
      <c r="J71" s="108">
        <v>11245124.657</v>
      </c>
      <c r="K71" s="108">
        <v>10750626.098999999</v>
      </c>
      <c r="L71" s="108">
        <v>11907219.297</v>
      </c>
      <c r="M71" s="108">
        <v>11078524.743000001</v>
      </c>
      <c r="N71" s="108">
        <v>12477486.279999999</v>
      </c>
      <c r="O71" s="109">
        <f t="shared" si="7"/>
        <v>134906868.83000001</v>
      </c>
    </row>
    <row r="72" spans="1:15" ht="14.25" customHeight="1" thickBot="1" x14ac:dyDescent="0.25">
      <c r="A72" s="29">
        <v>2012</v>
      </c>
      <c r="B72" s="30" t="s">
        <v>40</v>
      </c>
      <c r="C72" s="108">
        <v>10348187.165999999</v>
      </c>
      <c r="D72" s="108">
        <v>11748000.124</v>
      </c>
      <c r="E72" s="108">
        <v>13208572.977</v>
      </c>
      <c r="F72" s="108">
        <v>12630226.718</v>
      </c>
      <c r="G72" s="108">
        <v>13131530.960999999</v>
      </c>
      <c r="H72" s="108">
        <v>13231198.687999999</v>
      </c>
      <c r="I72" s="108">
        <v>12830675.307</v>
      </c>
      <c r="J72" s="108">
        <v>12831394.572000001</v>
      </c>
      <c r="K72" s="108">
        <v>12952651.721999999</v>
      </c>
      <c r="L72" s="108">
        <v>13190769.654999999</v>
      </c>
      <c r="M72" s="108">
        <v>13753052.493000001</v>
      </c>
      <c r="N72" s="108">
        <v>12605476.173</v>
      </c>
      <c r="O72" s="109">
        <f t="shared" si="7"/>
        <v>152461736.55599999</v>
      </c>
    </row>
    <row r="73" spans="1:15" ht="14.25" customHeight="1" thickBot="1" x14ac:dyDescent="0.25">
      <c r="A73" s="29">
        <v>2013</v>
      </c>
      <c r="B73" s="30" t="s">
        <v>40</v>
      </c>
      <c r="C73" s="108">
        <v>11481521.079</v>
      </c>
      <c r="D73" s="108">
        <v>12385690.909</v>
      </c>
      <c r="E73" s="108">
        <v>13122058.141000001</v>
      </c>
      <c r="F73" s="108">
        <v>12468202.903000001</v>
      </c>
      <c r="G73" s="108">
        <v>13277209.017000001</v>
      </c>
      <c r="H73" s="108">
        <v>12399973.961999999</v>
      </c>
      <c r="I73" s="108">
        <v>13059519.685000001</v>
      </c>
      <c r="J73" s="108">
        <v>11118300.903000001</v>
      </c>
      <c r="K73" s="108">
        <v>13060371.039000001</v>
      </c>
      <c r="L73" s="108">
        <v>12053704.638</v>
      </c>
      <c r="M73" s="108">
        <v>14201227.351</v>
      </c>
      <c r="N73" s="108">
        <v>13174857.460000001</v>
      </c>
      <c r="O73" s="109">
        <f t="shared" si="7"/>
        <v>151802637.08700001</v>
      </c>
    </row>
    <row r="74" spans="1:15" ht="14.25" customHeight="1" thickBot="1" x14ac:dyDescent="0.25">
      <c r="A74" s="29">
        <v>2014</v>
      </c>
      <c r="B74" s="30" t="s">
        <v>40</v>
      </c>
      <c r="C74" s="108">
        <v>12399761.948000001</v>
      </c>
      <c r="D74" s="108">
        <v>13053292.493000001</v>
      </c>
      <c r="E74" s="108">
        <v>14680110.779999999</v>
      </c>
      <c r="F74" s="108">
        <v>13371185.664000001</v>
      </c>
      <c r="G74" s="108">
        <v>13681906.159</v>
      </c>
      <c r="H74" s="108">
        <v>12880924.245999999</v>
      </c>
      <c r="I74" s="108">
        <v>13344776.958000001</v>
      </c>
      <c r="J74" s="108">
        <v>11386828.925000001</v>
      </c>
      <c r="K74" s="108">
        <v>13583120.905999999</v>
      </c>
      <c r="L74" s="108">
        <v>12891630.102</v>
      </c>
      <c r="M74" s="108">
        <v>13067348.107000001</v>
      </c>
      <c r="N74" s="108">
        <v>13269271.402000001</v>
      </c>
      <c r="O74" s="109">
        <f t="shared" si="7"/>
        <v>157610157.69</v>
      </c>
    </row>
    <row r="75" spans="1:15" ht="14.25" customHeight="1" thickBot="1" x14ac:dyDescent="0.25">
      <c r="A75" s="29">
        <v>2015</v>
      </c>
      <c r="B75" s="30" t="s">
        <v>40</v>
      </c>
      <c r="C75" s="108">
        <v>12301766.75</v>
      </c>
      <c r="D75" s="108">
        <v>12231860.140000001</v>
      </c>
      <c r="E75" s="108">
        <v>12519910.437999999</v>
      </c>
      <c r="F75" s="108">
        <v>13349346.866</v>
      </c>
      <c r="G75" s="108">
        <v>11080385.127</v>
      </c>
      <c r="H75" s="108">
        <v>11949647.085999999</v>
      </c>
      <c r="I75" s="108">
        <v>11129358.973999999</v>
      </c>
      <c r="J75" s="108">
        <v>11022045.344000001</v>
      </c>
      <c r="K75" s="108">
        <v>11581703.842</v>
      </c>
      <c r="L75" s="108">
        <v>13240039.088</v>
      </c>
      <c r="M75" s="108">
        <v>11681989.013</v>
      </c>
      <c r="N75" s="108">
        <v>11750818.76</v>
      </c>
      <c r="O75" s="109">
        <f>SUM(C75:N75)</f>
        <v>143838871.428</v>
      </c>
    </row>
    <row r="76" spans="1:15" ht="14.25" customHeight="1" thickBot="1" x14ac:dyDescent="0.25">
      <c r="A76" s="29">
        <v>2016</v>
      </c>
      <c r="B76" s="30" t="s">
        <v>40</v>
      </c>
      <c r="C76" s="108">
        <v>9547919.3479999993</v>
      </c>
      <c r="D76" s="108">
        <v>12367865.092</v>
      </c>
      <c r="E76" s="108">
        <v>12759146.838</v>
      </c>
      <c r="F76" s="108">
        <v>11954496.497</v>
      </c>
      <c r="G76" s="108">
        <v>12104649.082</v>
      </c>
      <c r="H76" s="108">
        <v>12883807.08</v>
      </c>
      <c r="I76" s="108">
        <v>9835439.9010000005</v>
      </c>
      <c r="J76" s="108">
        <v>11867054.562999999</v>
      </c>
      <c r="K76" s="108">
        <v>10451719.529509999</v>
      </c>
      <c r="L76" s="108"/>
      <c r="M76" s="108"/>
      <c r="N76" s="108"/>
      <c r="O76" s="109">
        <f>SUM(C76:N76)</f>
        <v>103772097.93050998</v>
      </c>
    </row>
    <row r="77" spans="1:15" x14ac:dyDescent="0.2">
      <c r="B77" s="32" t="s">
        <v>62</v>
      </c>
    </row>
    <row r="79" spans="1:15" x14ac:dyDescent="0.2">
      <c r="C79" s="3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C94" sqref="C94"/>
    </sheetView>
  </sheetViews>
  <sheetFormatPr defaultColWidth="9.140625" defaultRowHeight="12.75" x14ac:dyDescent="0.2"/>
  <cols>
    <col min="1" max="1" width="29.140625" customWidth="1"/>
    <col min="2" max="2" width="20" style="42" customWidth="1"/>
    <col min="3" max="3" width="17.5703125" style="42" customWidth="1"/>
    <col min="4" max="4" width="9.28515625" bestFit="1" customWidth="1"/>
  </cols>
  <sheetData>
    <row r="2" spans="1:4" ht="24.6" customHeight="1" x14ac:dyDescent="0.3">
      <c r="A2" s="145" t="s">
        <v>63</v>
      </c>
      <c r="B2" s="145"/>
      <c r="C2" s="145"/>
      <c r="D2" s="145"/>
    </row>
    <row r="3" spans="1:4" ht="15.75" x14ac:dyDescent="0.25">
      <c r="A3" s="144" t="s">
        <v>64</v>
      </c>
      <c r="B3" s="144"/>
      <c r="C3" s="144"/>
      <c r="D3" s="144"/>
    </row>
    <row r="5" spans="1:4" x14ac:dyDescent="0.2">
      <c r="A5" s="36" t="s">
        <v>65</v>
      </c>
      <c r="B5" s="37" t="s">
        <v>162</v>
      </c>
      <c r="C5" s="37" t="s">
        <v>163</v>
      </c>
      <c r="D5" s="38" t="s">
        <v>66</v>
      </c>
    </row>
    <row r="6" spans="1:4" x14ac:dyDescent="0.2">
      <c r="A6" s="39" t="s">
        <v>164</v>
      </c>
      <c r="B6" s="110">
        <v>3260.8015399999999</v>
      </c>
      <c r="C6" s="110">
        <v>16566.897980000002</v>
      </c>
      <c r="D6" s="122">
        <v>408.06213677143927</v>
      </c>
    </row>
    <row r="7" spans="1:4" x14ac:dyDescent="0.2">
      <c r="A7" s="39" t="s">
        <v>165</v>
      </c>
      <c r="B7" s="110">
        <v>20088.628530000002</v>
      </c>
      <c r="C7" s="110">
        <v>44803.784809999997</v>
      </c>
      <c r="D7" s="122">
        <v>123.03058042559164</v>
      </c>
    </row>
    <row r="8" spans="1:4" x14ac:dyDescent="0.2">
      <c r="A8" s="39" t="s">
        <v>166</v>
      </c>
      <c r="B8" s="110">
        <v>16372.676390000001</v>
      </c>
      <c r="C8" s="110">
        <v>29783.11969</v>
      </c>
      <c r="D8" s="122">
        <v>81.907459602577532</v>
      </c>
    </row>
    <row r="9" spans="1:4" x14ac:dyDescent="0.2">
      <c r="A9" s="39" t="s">
        <v>167</v>
      </c>
      <c r="B9" s="110">
        <v>128314.78365</v>
      </c>
      <c r="C9" s="110">
        <v>231292.20011000001</v>
      </c>
      <c r="D9" s="122">
        <v>80.253742811808891</v>
      </c>
    </row>
    <row r="10" spans="1:4" x14ac:dyDescent="0.2">
      <c r="A10" s="39" t="s">
        <v>168</v>
      </c>
      <c r="B10" s="110">
        <v>37015.812360000004</v>
      </c>
      <c r="C10" s="110">
        <v>61182.587670000001</v>
      </c>
      <c r="D10" s="122">
        <v>65.287707520678595</v>
      </c>
    </row>
    <row r="11" spans="1:4" x14ac:dyDescent="0.2">
      <c r="A11" s="39" t="s">
        <v>169</v>
      </c>
      <c r="B11" s="110">
        <v>9231.6606900000006</v>
      </c>
      <c r="C11" s="110">
        <v>15183.46623</v>
      </c>
      <c r="D11" s="122">
        <v>64.471667014875948</v>
      </c>
    </row>
    <row r="12" spans="1:4" x14ac:dyDescent="0.2">
      <c r="A12" s="39" t="s">
        <v>170</v>
      </c>
      <c r="B12" s="110">
        <v>21392.02752</v>
      </c>
      <c r="C12" s="110">
        <v>34889.99768</v>
      </c>
      <c r="D12" s="122">
        <v>63.098133860291519</v>
      </c>
    </row>
    <row r="13" spans="1:4" x14ac:dyDescent="0.2">
      <c r="A13" s="39" t="s">
        <v>171</v>
      </c>
      <c r="B13" s="110">
        <v>21719.063279999998</v>
      </c>
      <c r="C13" s="110">
        <v>33321.602610000002</v>
      </c>
      <c r="D13" s="122">
        <v>53.420993255653883</v>
      </c>
    </row>
    <row r="14" spans="1:4" x14ac:dyDescent="0.2">
      <c r="A14" s="39" t="s">
        <v>172</v>
      </c>
      <c r="B14" s="110">
        <v>15631.13624</v>
      </c>
      <c r="C14" s="110">
        <v>22699.342339999999</v>
      </c>
      <c r="D14" s="122">
        <v>45.218760757215428</v>
      </c>
    </row>
    <row r="15" spans="1:4" x14ac:dyDescent="0.2">
      <c r="A15" s="39" t="s">
        <v>173</v>
      </c>
      <c r="B15" s="110">
        <v>14876.91815</v>
      </c>
      <c r="C15" s="110">
        <v>21529.707600000002</v>
      </c>
      <c r="D15" s="122">
        <v>44.718868403534238</v>
      </c>
    </row>
    <row r="16" spans="1:4" x14ac:dyDescent="0.2">
      <c r="A16" s="41" t="s">
        <v>67</v>
      </c>
      <c r="D16" s="86"/>
    </row>
    <row r="17" spans="1:4" x14ac:dyDescent="0.2">
      <c r="A17" s="43"/>
    </row>
    <row r="18" spans="1:4" ht="19.5" x14ac:dyDescent="0.3">
      <c r="A18" s="145" t="s">
        <v>68</v>
      </c>
      <c r="B18" s="145"/>
      <c r="C18" s="145"/>
      <c r="D18" s="145"/>
    </row>
    <row r="19" spans="1:4" ht="15.75" x14ac:dyDescent="0.25">
      <c r="A19" s="144" t="s">
        <v>69</v>
      </c>
      <c r="B19" s="144"/>
      <c r="C19" s="144"/>
      <c r="D19" s="144"/>
    </row>
    <row r="20" spans="1:4" x14ac:dyDescent="0.2">
      <c r="A20" s="19"/>
    </row>
    <row r="21" spans="1:4" x14ac:dyDescent="0.2">
      <c r="A21" s="36" t="s">
        <v>65</v>
      </c>
      <c r="B21" s="37" t="s">
        <v>162</v>
      </c>
      <c r="C21" s="37" t="s">
        <v>163</v>
      </c>
      <c r="D21" s="38" t="s">
        <v>66</v>
      </c>
    </row>
    <row r="22" spans="1:4" x14ac:dyDescent="0.2">
      <c r="A22" s="39" t="s">
        <v>174</v>
      </c>
      <c r="B22" s="110">
        <v>1096142.3683499999</v>
      </c>
      <c r="C22" s="110">
        <v>1128100.0712299999</v>
      </c>
      <c r="D22" s="122">
        <f>(C22-B22)/B22*100</f>
        <v>2.915470088808378</v>
      </c>
    </row>
    <row r="23" spans="1:4" x14ac:dyDescent="0.2">
      <c r="A23" s="39" t="s">
        <v>175</v>
      </c>
      <c r="B23" s="110">
        <v>782937.71797999996</v>
      </c>
      <c r="C23" s="110">
        <v>674567.07923999999</v>
      </c>
      <c r="D23" s="122">
        <f t="shared" ref="D23:D31" si="0">(C23-B23)/B23*100</f>
        <v>-13.841540169963848</v>
      </c>
    </row>
    <row r="24" spans="1:4" x14ac:dyDescent="0.2">
      <c r="A24" s="39" t="s">
        <v>176</v>
      </c>
      <c r="B24" s="110">
        <v>567330.51352000004</v>
      </c>
      <c r="C24" s="110">
        <v>626409.85942999995</v>
      </c>
      <c r="D24" s="122">
        <f t="shared" si="0"/>
        <v>10.413567488806892</v>
      </c>
    </row>
    <row r="25" spans="1:4" x14ac:dyDescent="0.2">
      <c r="A25" s="39" t="s">
        <v>177</v>
      </c>
      <c r="B25" s="110">
        <v>589480.45964999998</v>
      </c>
      <c r="C25" s="110">
        <v>559178.73566999997</v>
      </c>
      <c r="D25" s="122">
        <f t="shared" si="0"/>
        <v>-5.1404119481740675</v>
      </c>
    </row>
    <row r="26" spans="1:4" x14ac:dyDescent="0.2">
      <c r="A26" s="39" t="s">
        <v>178</v>
      </c>
      <c r="B26" s="110">
        <v>531533.51020000002</v>
      </c>
      <c r="C26" s="110">
        <v>489842.0367</v>
      </c>
      <c r="D26" s="122">
        <f t="shared" si="0"/>
        <v>-7.8436209006489124</v>
      </c>
    </row>
    <row r="27" spans="1:4" x14ac:dyDescent="0.2">
      <c r="A27" s="39" t="s">
        <v>179</v>
      </c>
      <c r="B27" s="110">
        <v>474651.05742999999</v>
      </c>
      <c r="C27" s="110">
        <v>488491.61695</v>
      </c>
      <c r="D27" s="122">
        <f t="shared" si="0"/>
        <v>2.9159441032196942</v>
      </c>
    </row>
    <row r="28" spans="1:4" x14ac:dyDescent="0.2">
      <c r="A28" s="39" t="s">
        <v>180</v>
      </c>
      <c r="B28" s="110">
        <v>381431.63108999998</v>
      </c>
      <c r="C28" s="110">
        <v>416142.91645999998</v>
      </c>
      <c r="D28" s="122">
        <f t="shared" si="0"/>
        <v>9.1002639898550424</v>
      </c>
    </row>
    <row r="29" spans="1:4" x14ac:dyDescent="0.2">
      <c r="A29" s="39" t="s">
        <v>181</v>
      </c>
      <c r="B29" s="110">
        <v>218250.58217000001</v>
      </c>
      <c r="C29" s="110">
        <v>298628.65506999998</v>
      </c>
      <c r="D29" s="122">
        <f t="shared" si="0"/>
        <v>36.82834295369338</v>
      </c>
    </row>
    <row r="30" spans="1:4" x14ac:dyDescent="0.2">
      <c r="A30" s="39" t="s">
        <v>182</v>
      </c>
      <c r="B30" s="110">
        <v>241462.63485999999</v>
      </c>
      <c r="C30" s="110">
        <v>270959.90590000001</v>
      </c>
      <c r="D30" s="122">
        <f t="shared" si="0"/>
        <v>12.216080992035284</v>
      </c>
    </row>
    <row r="31" spans="1:4" x14ac:dyDescent="0.2">
      <c r="A31" s="39" t="s">
        <v>183</v>
      </c>
      <c r="B31" s="110">
        <v>193561.81</v>
      </c>
      <c r="C31" s="110">
        <v>259730.67658999999</v>
      </c>
      <c r="D31" s="122">
        <f t="shared" si="0"/>
        <v>34.184876959974694</v>
      </c>
    </row>
    <row r="33" spans="1:4" ht="19.5" x14ac:dyDescent="0.3">
      <c r="A33" s="145" t="s">
        <v>70</v>
      </c>
      <c r="B33" s="145"/>
      <c r="C33" s="145"/>
      <c r="D33" s="145"/>
    </row>
    <row r="34" spans="1:4" ht="15.75" x14ac:dyDescent="0.25">
      <c r="A34" s="144" t="s">
        <v>74</v>
      </c>
      <c r="B34" s="144"/>
      <c r="C34" s="144"/>
      <c r="D34" s="144"/>
    </row>
    <row r="36" spans="1:4" x14ac:dyDescent="0.2">
      <c r="A36" s="36" t="s">
        <v>72</v>
      </c>
      <c r="B36" s="37" t="s">
        <v>162</v>
      </c>
      <c r="C36" s="37" t="s">
        <v>163</v>
      </c>
      <c r="D36" s="38" t="s">
        <v>66</v>
      </c>
    </row>
    <row r="37" spans="1:4" x14ac:dyDescent="0.2">
      <c r="A37" s="39" t="s">
        <v>140</v>
      </c>
      <c r="B37" s="110">
        <v>11021.520619999999</v>
      </c>
      <c r="C37" s="110">
        <v>16929.237260000002</v>
      </c>
      <c r="D37" s="122">
        <v>53.601647573744678</v>
      </c>
    </row>
    <row r="38" spans="1:4" x14ac:dyDescent="0.2">
      <c r="A38" s="39" t="s">
        <v>157</v>
      </c>
      <c r="B38" s="110">
        <v>148522.46544999999</v>
      </c>
      <c r="C38" s="110">
        <v>198742.00378</v>
      </c>
      <c r="D38" s="122">
        <v>33.812755651370715</v>
      </c>
    </row>
    <row r="39" spans="1:4" x14ac:dyDescent="0.2">
      <c r="A39" s="39" t="s">
        <v>141</v>
      </c>
      <c r="B39" s="110">
        <v>58821.08236</v>
      </c>
      <c r="C39" s="110">
        <v>72483.607619999995</v>
      </c>
      <c r="D39" s="122">
        <v>23.227259193195163</v>
      </c>
    </row>
    <row r="40" spans="1:4" x14ac:dyDescent="0.2">
      <c r="A40" s="39" t="s">
        <v>143</v>
      </c>
      <c r="B40" s="110">
        <v>126984.49699</v>
      </c>
      <c r="C40" s="110">
        <v>149764.78182</v>
      </c>
      <c r="D40" s="122">
        <v>17.939422031804355</v>
      </c>
    </row>
    <row r="41" spans="1:4" x14ac:dyDescent="0.2">
      <c r="A41" s="39" t="s">
        <v>138</v>
      </c>
      <c r="B41" s="110">
        <v>114412.51446999999</v>
      </c>
      <c r="C41" s="110">
        <v>134007.67350999999</v>
      </c>
      <c r="D41" s="122">
        <v>17.126761989955241</v>
      </c>
    </row>
    <row r="42" spans="1:4" x14ac:dyDescent="0.2">
      <c r="A42" s="39" t="s">
        <v>161</v>
      </c>
      <c r="B42" s="110">
        <v>285769.35791999998</v>
      </c>
      <c r="C42" s="110">
        <v>322244.30695</v>
      </c>
      <c r="D42" s="122">
        <v>12.763771908747129</v>
      </c>
    </row>
    <row r="43" spans="1:4" x14ac:dyDescent="0.2">
      <c r="A43" s="41" t="s">
        <v>135</v>
      </c>
      <c r="B43" s="110">
        <v>438173.99703000003</v>
      </c>
      <c r="C43" s="110">
        <v>479225.34742000001</v>
      </c>
      <c r="D43" s="122">
        <v>9.368732665163007</v>
      </c>
    </row>
    <row r="44" spans="1:4" x14ac:dyDescent="0.2">
      <c r="A44" s="39" t="s">
        <v>136</v>
      </c>
      <c r="B44" s="110">
        <v>111339.6872</v>
      </c>
      <c r="C44" s="110">
        <v>117888.22728000001</v>
      </c>
      <c r="D44" s="122">
        <v>5.8815865615257454</v>
      </c>
    </row>
    <row r="45" spans="1:4" x14ac:dyDescent="0.2">
      <c r="A45" s="39" t="s">
        <v>137</v>
      </c>
      <c r="B45" s="110">
        <v>113742.67637</v>
      </c>
      <c r="C45" s="110">
        <v>119467.4664</v>
      </c>
      <c r="D45" s="122">
        <v>5.0331064932721521</v>
      </c>
    </row>
    <row r="46" spans="1:4" x14ac:dyDescent="0.2">
      <c r="A46" s="39" t="s">
        <v>150</v>
      </c>
      <c r="B46" s="110">
        <v>1872658.86555</v>
      </c>
      <c r="C46" s="110">
        <v>1941982.8202500001</v>
      </c>
      <c r="D46" s="122">
        <v>3.7018997947412893</v>
      </c>
    </row>
    <row r="48" spans="1:4" ht="19.5" x14ac:dyDescent="0.3">
      <c r="A48" s="145" t="s">
        <v>73</v>
      </c>
      <c r="B48" s="145"/>
      <c r="C48" s="145"/>
      <c r="D48" s="145"/>
    </row>
    <row r="49" spans="1:4" ht="15.75" x14ac:dyDescent="0.25">
      <c r="A49" s="144" t="s">
        <v>71</v>
      </c>
      <c r="B49" s="144"/>
      <c r="C49" s="144"/>
      <c r="D49" s="144"/>
    </row>
    <row r="51" spans="1:4" x14ac:dyDescent="0.2">
      <c r="A51" s="36" t="s">
        <v>72</v>
      </c>
      <c r="B51" s="37" t="s">
        <v>162</v>
      </c>
      <c r="C51" s="37" t="s">
        <v>163</v>
      </c>
      <c r="D51" s="38" t="s">
        <v>66</v>
      </c>
    </row>
    <row r="52" spans="1:4" x14ac:dyDescent="0.2">
      <c r="A52" s="39" t="s">
        <v>150</v>
      </c>
      <c r="B52" s="110">
        <v>1872658.86555</v>
      </c>
      <c r="C52" s="110">
        <v>1941982.8202500001</v>
      </c>
      <c r="D52" s="122">
        <v>3.7018997947412893</v>
      </c>
    </row>
    <row r="53" spans="1:4" x14ac:dyDescent="0.2">
      <c r="A53" s="39" t="s">
        <v>149</v>
      </c>
      <c r="B53" s="110">
        <v>1386678.44701</v>
      </c>
      <c r="C53" s="110">
        <v>1326285.1557700001</v>
      </c>
      <c r="D53" s="122">
        <v>-4.3552484262102675</v>
      </c>
    </row>
    <row r="54" spans="1:4" x14ac:dyDescent="0.2">
      <c r="A54" s="39" t="s">
        <v>148</v>
      </c>
      <c r="B54" s="110">
        <v>1088970.92631</v>
      </c>
      <c r="C54" s="110">
        <v>1097641.82978</v>
      </c>
      <c r="D54" s="122">
        <v>0.79624747185689637</v>
      </c>
    </row>
    <row r="55" spans="1:4" x14ac:dyDescent="0.2">
      <c r="A55" s="39" t="s">
        <v>152</v>
      </c>
      <c r="B55" s="110">
        <v>854053.04645999998</v>
      </c>
      <c r="C55" s="110">
        <v>810406.27728000004</v>
      </c>
      <c r="D55" s="122">
        <v>-5.1105454586121208</v>
      </c>
    </row>
    <row r="56" spans="1:4" x14ac:dyDescent="0.2">
      <c r="A56" s="39" t="s">
        <v>155</v>
      </c>
      <c r="B56" s="110">
        <v>759077.65466999996</v>
      </c>
      <c r="C56" s="110">
        <v>717977.89060000004</v>
      </c>
      <c r="D56" s="122">
        <v>-5.4144347178639629</v>
      </c>
    </row>
    <row r="57" spans="1:4" x14ac:dyDescent="0.2">
      <c r="A57" s="39" t="s">
        <v>145</v>
      </c>
      <c r="B57" s="110">
        <v>648365.97089999996</v>
      </c>
      <c r="C57" s="110">
        <v>657563.08450999996</v>
      </c>
      <c r="D57" s="122">
        <v>1.4185065260648151</v>
      </c>
    </row>
    <row r="58" spans="1:4" x14ac:dyDescent="0.2">
      <c r="A58" s="39" t="s">
        <v>154</v>
      </c>
      <c r="B58" s="110">
        <v>481265.49911999999</v>
      </c>
      <c r="C58" s="110">
        <v>484853.65733000002</v>
      </c>
      <c r="D58" s="122">
        <v>0.74556730465013443</v>
      </c>
    </row>
    <row r="59" spans="1:4" x14ac:dyDescent="0.2">
      <c r="A59" s="39" t="s">
        <v>135</v>
      </c>
      <c r="B59" s="110">
        <v>438173.99703000003</v>
      </c>
      <c r="C59" s="110">
        <v>479225.34742000001</v>
      </c>
      <c r="D59" s="122">
        <v>9.368732665163007</v>
      </c>
    </row>
    <row r="60" spans="1:4" x14ac:dyDescent="0.2">
      <c r="A60" s="39" t="s">
        <v>153</v>
      </c>
      <c r="B60" s="110">
        <v>438245.40456</v>
      </c>
      <c r="C60" s="110">
        <v>404635.74375999998</v>
      </c>
      <c r="D60" s="122">
        <v>-7.6691416385174023</v>
      </c>
    </row>
    <row r="61" spans="1:4" x14ac:dyDescent="0.2">
      <c r="A61" s="39" t="s">
        <v>161</v>
      </c>
      <c r="B61" s="110">
        <v>285769.35791999998</v>
      </c>
      <c r="C61" s="110">
        <v>322244.30695</v>
      </c>
      <c r="D61" s="122">
        <v>12.763771908747129</v>
      </c>
    </row>
    <row r="63" spans="1:4" ht="19.5" x14ac:dyDescent="0.3">
      <c r="A63" s="145" t="s">
        <v>75</v>
      </c>
      <c r="B63" s="145"/>
      <c r="C63" s="145"/>
      <c r="D63" s="145"/>
    </row>
    <row r="64" spans="1:4" ht="15.75" x14ac:dyDescent="0.25">
      <c r="A64" s="144" t="s">
        <v>76</v>
      </c>
      <c r="B64" s="144"/>
      <c r="C64" s="144"/>
      <c r="D64" s="144"/>
    </row>
    <row r="66" spans="1:4" x14ac:dyDescent="0.2">
      <c r="A66" s="36" t="s">
        <v>77</v>
      </c>
      <c r="B66" s="37" t="s">
        <v>162</v>
      </c>
      <c r="C66" s="37" t="s">
        <v>163</v>
      </c>
      <c r="D66" s="38" t="s">
        <v>66</v>
      </c>
    </row>
    <row r="67" spans="1:4" x14ac:dyDescent="0.2">
      <c r="A67" s="39" t="s">
        <v>184</v>
      </c>
      <c r="B67" s="40">
        <v>4614551.8498299997</v>
      </c>
      <c r="C67" s="40">
        <v>4573210.2634500004</v>
      </c>
      <c r="D67" s="111">
        <f>(C67-B67)/B67</f>
        <v>-8.958960203583435E-3</v>
      </c>
    </row>
    <row r="68" spans="1:4" x14ac:dyDescent="0.2">
      <c r="A68" s="39" t="s">
        <v>185</v>
      </c>
      <c r="B68" s="40">
        <v>963530.26451999997</v>
      </c>
      <c r="C68" s="40">
        <v>1077409.85305</v>
      </c>
      <c r="D68" s="111">
        <f t="shared" ref="D68:D76" si="1">(C68-B68)/B68</f>
        <v>0.11818994454391242</v>
      </c>
    </row>
    <row r="69" spans="1:4" x14ac:dyDescent="0.2">
      <c r="A69" s="39" t="s">
        <v>186</v>
      </c>
      <c r="B69" s="40">
        <v>854484.86679</v>
      </c>
      <c r="C69" s="40">
        <v>806692.76205999998</v>
      </c>
      <c r="D69" s="111">
        <f t="shared" si="1"/>
        <v>-5.5930896599185188E-2</v>
      </c>
    </row>
    <row r="70" spans="1:4" x14ac:dyDescent="0.2">
      <c r="A70" s="39" t="s">
        <v>187</v>
      </c>
      <c r="B70" s="40">
        <v>585745.36971999996</v>
      </c>
      <c r="C70" s="40">
        <v>636296.70748999994</v>
      </c>
      <c r="D70" s="111">
        <f t="shared" si="1"/>
        <v>8.6302581946426163E-2</v>
      </c>
    </row>
    <row r="71" spans="1:4" x14ac:dyDescent="0.2">
      <c r="A71" s="39" t="s">
        <v>188</v>
      </c>
      <c r="B71" s="40">
        <v>512000.11424000002</v>
      </c>
      <c r="C71" s="40">
        <v>483420.7954</v>
      </c>
      <c r="D71" s="111">
        <f t="shared" si="1"/>
        <v>-5.5818969654767438E-2</v>
      </c>
    </row>
    <row r="72" spans="1:4" x14ac:dyDescent="0.2">
      <c r="A72" s="39" t="s">
        <v>189</v>
      </c>
      <c r="B72" s="40">
        <v>529235.24480999995</v>
      </c>
      <c r="C72" s="40">
        <v>472692.23872000002</v>
      </c>
      <c r="D72" s="111">
        <f t="shared" si="1"/>
        <v>-0.10683907892472157</v>
      </c>
    </row>
    <row r="73" spans="1:4" x14ac:dyDescent="0.2">
      <c r="A73" s="39" t="s">
        <v>190</v>
      </c>
      <c r="B73" s="40">
        <v>364720.76575999998</v>
      </c>
      <c r="C73" s="40">
        <v>315418.09951999999</v>
      </c>
      <c r="D73" s="111">
        <f t="shared" si="1"/>
        <v>-0.13517921343815945</v>
      </c>
    </row>
    <row r="74" spans="1:4" x14ac:dyDescent="0.2">
      <c r="A74" s="39" t="s">
        <v>191</v>
      </c>
      <c r="B74" s="40">
        <v>213584.5257</v>
      </c>
      <c r="C74" s="40">
        <v>235138.06490999999</v>
      </c>
      <c r="D74" s="111">
        <f t="shared" si="1"/>
        <v>0.10091339313726316</v>
      </c>
    </row>
    <row r="75" spans="1:4" x14ac:dyDescent="0.2">
      <c r="A75" s="39" t="s">
        <v>192</v>
      </c>
      <c r="B75" s="40">
        <v>195454.42311999999</v>
      </c>
      <c r="C75" s="40">
        <v>178766.91107</v>
      </c>
      <c r="D75" s="111">
        <f t="shared" si="1"/>
        <v>-8.5378022065812381E-2</v>
      </c>
    </row>
    <row r="76" spans="1:4" x14ac:dyDescent="0.2">
      <c r="A76" s="39" t="s">
        <v>193</v>
      </c>
      <c r="B76" s="40">
        <v>140063.27030999999</v>
      </c>
      <c r="C76" s="40">
        <v>149509.57436999999</v>
      </c>
      <c r="D76" s="111">
        <f t="shared" si="1"/>
        <v>6.7443120805994516E-2</v>
      </c>
    </row>
    <row r="78" spans="1:4" ht="19.5" x14ac:dyDescent="0.3">
      <c r="A78" s="145" t="s">
        <v>78</v>
      </c>
      <c r="B78" s="145"/>
      <c r="C78" s="145"/>
      <c r="D78" s="145"/>
    </row>
    <row r="79" spans="1:4" ht="15.75" x14ac:dyDescent="0.25">
      <c r="A79" s="144" t="s">
        <v>79</v>
      </c>
      <c r="B79" s="144"/>
      <c r="C79" s="144"/>
      <c r="D79" s="144"/>
    </row>
    <row r="81" spans="1:4" x14ac:dyDescent="0.2">
      <c r="A81" s="36" t="s">
        <v>77</v>
      </c>
      <c r="B81" s="37" t="s">
        <v>162</v>
      </c>
      <c r="C81" s="37" t="s">
        <v>163</v>
      </c>
      <c r="D81" s="38" t="s">
        <v>66</v>
      </c>
    </row>
    <row r="82" spans="1:4" x14ac:dyDescent="0.2">
      <c r="A82" s="39" t="s">
        <v>194</v>
      </c>
      <c r="B82" s="40">
        <v>669.63196000000005</v>
      </c>
      <c r="C82" s="40">
        <v>9924.9722199999997</v>
      </c>
      <c r="D82" s="122">
        <v>1382.1533040328602</v>
      </c>
    </row>
    <row r="83" spans="1:4" x14ac:dyDescent="0.2">
      <c r="A83" s="39" t="s">
        <v>195</v>
      </c>
      <c r="B83" s="40">
        <v>261.74011000000002</v>
      </c>
      <c r="C83" s="40">
        <v>1362.98702</v>
      </c>
      <c r="D83" s="122">
        <v>420.74060028476339</v>
      </c>
    </row>
    <row r="84" spans="1:4" x14ac:dyDescent="0.2">
      <c r="A84" s="39" t="s">
        <v>196</v>
      </c>
      <c r="B84" s="40">
        <v>15.8</v>
      </c>
      <c r="C84" s="40">
        <v>57.284999999999997</v>
      </c>
      <c r="D84" s="122">
        <v>262.5632911392405</v>
      </c>
    </row>
    <row r="85" spans="1:4" x14ac:dyDescent="0.2">
      <c r="A85" s="39" t="s">
        <v>197</v>
      </c>
      <c r="B85" s="40">
        <v>1111.0155999999999</v>
      </c>
      <c r="C85" s="40">
        <v>3945.8703099999998</v>
      </c>
      <c r="D85" s="122">
        <v>255.15885735537825</v>
      </c>
    </row>
    <row r="86" spans="1:4" x14ac:dyDescent="0.2">
      <c r="A86" s="39" t="s">
        <v>198</v>
      </c>
      <c r="B86" s="40">
        <v>962.83569999999997</v>
      </c>
      <c r="C86" s="40">
        <v>2891.1935699999999</v>
      </c>
      <c r="D86" s="122">
        <v>200.27901645109336</v>
      </c>
    </row>
    <row r="87" spans="1:4" x14ac:dyDescent="0.2">
      <c r="A87" s="39" t="s">
        <v>199</v>
      </c>
      <c r="B87" s="40">
        <v>471.71809000000002</v>
      </c>
      <c r="C87" s="40">
        <v>1295.0251699999999</v>
      </c>
      <c r="D87" s="122">
        <v>174.5337093177834</v>
      </c>
    </row>
    <row r="88" spans="1:4" x14ac:dyDescent="0.2">
      <c r="A88" s="39" t="s">
        <v>200</v>
      </c>
      <c r="B88" s="40">
        <v>33.419220000000003</v>
      </c>
      <c r="C88" s="40">
        <v>79.787360000000007</v>
      </c>
      <c r="D88" s="122">
        <v>138.74692467388527</v>
      </c>
    </row>
    <row r="89" spans="1:4" x14ac:dyDescent="0.2">
      <c r="A89" s="39" t="s">
        <v>201</v>
      </c>
      <c r="B89" s="40">
        <v>82.688999999999993</v>
      </c>
      <c r="C89" s="40">
        <v>187.00495000000001</v>
      </c>
      <c r="D89" s="122">
        <v>126.15456711291706</v>
      </c>
    </row>
    <row r="90" spans="1:4" x14ac:dyDescent="0.2">
      <c r="A90" s="39" t="s">
        <v>202</v>
      </c>
      <c r="B90" s="40">
        <v>3096.9142700000002</v>
      </c>
      <c r="C90" s="40">
        <v>6692.5742</v>
      </c>
      <c r="D90" s="122">
        <v>116.10460014445282</v>
      </c>
    </row>
    <row r="91" spans="1:4" x14ac:dyDescent="0.2">
      <c r="A91" s="39" t="s">
        <v>203</v>
      </c>
      <c r="B91" s="40">
        <v>9631.8663199999992</v>
      </c>
      <c r="C91" s="40">
        <v>18293.30515</v>
      </c>
      <c r="D91" s="122">
        <v>89.924823935887005</v>
      </c>
    </row>
    <row r="92" spans="1:4" x14ac:dyDescent="0.2">
      <c r="A92" s="44" t="s">
        <v>124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4" zoomScale="80" zoomScaleNormal="80" workbookViewId="0">
      <selection activeCell="C55" sqref="A51:C55"/>
    </sheetView>
  </sheetViews>
  <sheetFormatPr defaultColWidth="9.140625" defaultRowHeight="12.75" x14ac:dyDescent="0.2"/>
  <cols>
    <col min="1" max="1" width="44.7109375" style="7" customWidth="1"/>
    <col min="2" max="2" width="16" style="9" customWidth="1"/>
    <col min="3" max="3" width="16" style="7" customWidth="1"/>
    <col min="4" max="4" width="10.28515625" style="7" customWidth="1"/>
    <col min="5" max="5" width="13.85546875" style="7" bestFit="1" customWidth="1"/>
    <col min="6" max="7" width="14.85546875" style="7" bestFit="1" customWidth="1"/>
    <col min="8" max="8" width="9.5703125" style="7" bestFit="1" customWidth="1"/>
    <col min="9" max="9" width="13.85546875" style="7" bestFit="1" customWidth="1"/>
    <col min="10" max="11" width="14.140625" style="7" bestFit="1" customWidth="1"/>
    <col min="12" max="12" width="9.5703125" style="7" bestFit="1" customWidth="1"/>
    <col min="13" max="13" width="10.5703125" style="7" bestFit="1" customWidth="1"/>
    <col min="14" max="16384" width="9.140625" style="7"/>
  </cols>
  <sheetData>
    <row r="1" spans="1:13" ht="26.25" x14ac:dyDescent="0.4">
      <c r="B1" s="150" t="s">
        <v>126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">
      <c r="D2" s="8"/>
    </row>
    <row r="3" spans="1:13" x14ac:dyDescent="0.2">
      <c r="D3" s="8"/>
    </row>
    <row r="4" spans="1:13" x14ac:dyDescent="0.2">
      <c r="B4" s="10"/>
      <c r="C4" s="8"/>
      <c r="D4" s="8"/>
      <c r="E4" s="8"/>
      <c r="F4" s="8"/>
      <c r="G4" s="8"/>
      <c r="H4" s="8"/>
      <c r="I4" s="8"/>
    </row>
    <row r="5" spans="1:13" ht="26.25" x14ac:dyDescent="0.2">
      <c r="A5" s="147" t="s">
        <v>116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8" x14ac:dyDescent="0.2">
      <c r="A6" s="47"/>
      <c r="B6" s="146" t="str">
        <f>SEKTOR_USD!B6</f>
        <v>1 - 30 EYLÜL</v>
      </c>
      <c r="C6" s="146"/>
      <c r="D6" s="146"/>
      <c r="E6" s="146"/>
      <c r="F6" s="146" t="str">
        <f>SEKTOR_USD!F6</f>
        <v>1 OCAK  -  30 EYLÜL</v>
      </c>
      <c r="G6" s="146"/>
      <c r="H6" s="146"/>
      <c r="I6" s="146"/>
      <c r="J6" s="146" t="s">
        <v>106</v>
      </c>
      <c r="K6" s="146"/>
      <c r="L6" s="146"/>
      <c r="M6" s="146"/>
    </row>
    <row r="7" spans="1:13" ht="30" x14ac:dyDescent="0.25">
      <c r="A7" s="48" t="s">
        <v>1</v>
      </c>
      <c r="B7" s="2">
        <f>SEKTOR_USD!B7</f>
        <v>2015</v>
      </c>
      <c r="C7" s="3">
        <f>SEKTOR_USD!C7</f>
        <v>2016</v>
      </c>
      <c r="D7" s="4" t="s">
        <v>120</v>
      </c>
      <c r="E7" s="4" t="s">
        <v>121</v>
      </c>
      <c r="F7" s="2">
        <f>SEKTOR_USD!F7</f>
        <v>2015</v>
      </c>
      <c r="G7" s="3">
        <f>SEKTOR_USD!G7</f>
        <v>2016</v>
      </c>
      <c r="H7" s="4" t="s">
        <v>120</v>
      </c>
      <c r="I7" s="4" t="s">
        <v>121</v>
      </c>
      <c r="J7" s="2" t="str">
        <f>SEKTOR_USD!J7</f>
        <v>2014 - 2015</v>
      </c>
      <c r="K7" s="3" t="str">
        <f>SEKTOR_USD!K7</f>
        <v>2015 - 2016</v>
      </c>
      <c r="L7" s="4" t="s">
        <v>120</v>
      </c>
      <c r="M7" s="4" t="s">
        <v>111</v>
      </c>
    </row>
    <row r="8" spans="1:13" ht="16.5" x14ac:dyDescent="0.25">
      <c r="A8" s="49" t="s">
        <v>2</v>
      </c>
      <c r="B8" s="50">
        <f>SEKTOR_USD!B8*$B$53</f>
        <v>4667997.0889523234</v>
      </c>
      <c r="C8" s="50">
        <f>SEKTOR_USD!C8*$C$53</f>
        <v>4599768.8178726574</v>
      </c>
      <c r="D8" s="51">
        <f t="shared" ref="D8:D43" si="0">(C8-B8)/B8*100</f>
        <v>-1.4616176869763002</v>
      </c>
      <c r="E8" s="51">
        <f>C8/C$44*100</f>
        <v>14.867634461320565</v>
      </c>
      <c r="F8" s="50">
        <f>SEKTOR_USD!F8*$B$54</f>
        <v>39006261.690900259</v>
      </c>
      <c r="G8" s="50">
        <f>SEKTOR_USD!G8*$C$54</f>
        <v>41791450.592608869</v>
      </c>
      <c r="H8" s="51">
        <f t="shared" ref="H8:H43" si="1">(G8-F8)/F8*100</f>
        <v>7.140363574903577</v>
      </c>
      <c r="I8" s="51">
        <f>G8/G$44*100</f>
        <v>14.889355207478387</v>
      </c>
      <c r="J8" s="50">
        <f>SEKTOR_USD!J8*$B$55</f>
        <v>54175202.040198743</v>
      </c>
      <c r="K8" s="50">
        <f>SEKTOR_USD!K8*$C$55</f>
        <v>59488121.257314734</v>
      </c>
      <c r="L8" s="51">
        <f t="shared" ref="L8:L43" si="2">(K8-J8)/J8*100</f>
        <v>9.8069209103710069</v>
      </c>
      <c r="M8" s="51">
        <f>K8/K$44*100</f>
        <v>15.534379947857646</v>
      </c>
    </row>
    <row r="9" spans="1:13" s="11" customFormat="1" ht="15.75" x14ac:dyDescent="0.25">
      <c r="A9" s="52" t="s">
        <v>3</v>
      </c>
      <c r="B9" s="53">
        <f>SEKTOR_USD!B9*$B$53</f>
        <v>3348468.4990985426</v>
      </c>
      <c r="C9" s="53">
        <f>SEKTOR_USD!C9*$C$53</f>
        <v>3211233.4159976072</v>
      </c>
      <c r="D9" s="54">
        <f t="shared" si="0"/>
        <v>-4.0984433073771243</v>
      </c>
      <c r="E9" s="54">
        <f t="shared" ref="E9:E44" si="3">C9/C$44*100</f>
        <v>10.379531339383922</v>
      </c>
      <c r="F9" s="53">
        <f>SEKTOR_USD!F9*$B$54</f>
        <v>27433030.296244107</v>
      </c>
      <c r="G9" s="53">
        <f>SEKTOR_USD!G9*$C$54</f>
        <v>28984733.435781702</v>
      </c>
      <c r="H9" s="54">
        <f t="shared" si="1"/>
        <v>5.6563315199999655</v>
      </c>
      <c r="I9" s="54">
        <f t="shared" ref="I9:I44" si="4">G9/G$44*100</f>
        <v>10.32660952419188</v>
      </c>
      <c r="J9" s="53">
        <f>SEKTOR_USD!J9*$B$55</f>
        <v>38630789.534311041</v>
      </c>
      <c r="K9" s="53">
        <f>SEKTOR_USD!K9*$C$55</f>
        <v>42236217.358685993</v>
      </c>
      <c r="L9" s="54">
        <f t="shared" si="2"/>
        <v>9.3330420315968112</v>
      </c>
      <c r="M9" s="54">
        <f t="shared" ref="M9:M44" si="5">K9/K$44*100</f>
        <v>11.029318696620498</v>
      </c>
    </row>
    <row r="10" spans="1:13" ht="14.25" x14ac:dyDescent="0.2">
      <c r="A10" s="6" t="str">
        <f>SEKTOR_USD!A10</f>
        <v xml:space="preserve"> Hububat, Bakliyat, Yağlı Tohumlar ve Mamulleri </v>
      </c>
      <c r="B10" s="55">
        <f>SEKTOR_USD!B10*$B$53</f>
        <v>1315705.0608819812</v>
      </c>
      <c r="C10" s="55">
        <f>SEKTOR_USD!C10*$C$53</f>
        <v>1418554.9508979421</v>
      </c>
      <c r="D10" s="56">
        <f t="shared" si="0"/>
        <v>7.8170931368931287</v>
      </c>
      <c r="E10" s="56">
        <f t="shared" si="3"/>
        <v>4.585134016148511</v>
      </c>
      <c r="F10" s="55">
        <f>SEKTOR_USD!F10*$B$54</f>
        <v>11657976.677484505</v>
      </c>
      <c r="G10" s="55">
        <f>SEKTOR_USD!G10*$C$54</f>
        <v>13430426.148577295</v>
      </c>
      <c r="H10" s="56">
        <f t="shared" si="1"/>
        <v>15.203748644616777</v>
      </c>
      <c r="I10" s="56">
        <f t="shared" si="4"/>
        <v>4.7849591885030067</v>
      </c>
      <c r="J10" s="55">
        <f>SEKTOR_USD!J10*$B$55</f>
        <v>15865523.011045614</v>
      </c>
      <c r="K10" s="55">
        <f>SEKTOR_USD!K10*$C$55</f>
        <v>18482170.141275749</v>
      </c>
      <c r="L10" s="56">
        <f t="shared" si="2"/>
        <v>16.492662286698135</v>
      </c>
      <c r="M10" s="56">
        <f t="shared" si="5"/>
        <v>4.8263257801274735</v>
      </c>
    </row>
    <row r="11" spans="1:13" ht="14.25" x14ac:dyDescent="0.2">
      <c r="A11" s="6" t="str">
        <f>SEKTOR_USD!A11</f>
        <v xml:space="preserve"> Yaş Meyve ve Sebze  </v>
      </c>
      <c r="B11" s="55">
        <f>SEKTOR_USD!B11*$B$53</f>
        <v>334319.67875543999</v>
      </c>
      <c r="C11" s="55">
        <f>SEKTOR_USD!C11*$C$53</f>
        <v>348960.94157152803</v>
      </c>
      <c r="D11" s="56">
        <f t="shared" si="0"/>
        <v>4.3794199822734194</v>
      </c>
      <c r="E11" s="56">
        <f t="shared" si="3"/>
        <v>1.1279314082926495</v>
      </c>
      <c r="F11" s="55">
        <f>SEKTOR_USD!F11*$B$54</f>
        <v>3379160.0863041244</v>
      </c>
      <c r="G11" s="55">
        <f>SEKTOR_USD!G11*$C$54</f>
        <v>3461362.2799441405</v>
      </c>
      <c r="H11" s="56">
        <f t="shared" si="1"/>
        <v>2.4326220581612841</v>
      </c>
      <c r="I11" s="56">
        <f t="shared" si="4"/>
        <v>1.2332056379246699</v>
      </c>
      <c r="J11" s="55">
        <f>SEKTOR_USD!J11*$B$55</f>
        <v>5522934.6711499682</v>
      </c>
      <c r="K11" s="55">
        <f>SEKTOR_USD!K11*$C$55</f>
        <v>5832041.7313957494</v>
      </c>
      <c r="L11" s="56">
        <f t="shared" si="2"/>
        <v>5.5967900880750401</v>
      </c>
      <c r="M11" s="56">
        <f t="shared" si="5"/>
        <v>1.5229452571780988</v>
      </c>
    </row>
    <row r="12" spans="1:13" ht="14.25" x14ac:dyDescent="0.2">
      <c r="A12" s="6" t="str">
        <f>SEKTOR_USD!A12</f>
        <v xml:space="preserve"> Meyve Sebze Mamulleri </v>
      </c>
      <c r="B12" s="55">
        <f>SEKTOR_USD!B12*$B$53</f>
        <v>341535.13433619897</v>
      </c>
      <c r="C12" s="55">
        <f>SEKTOR_USD!C12*$C$53</f>
        <v>353635.64729064004</v>
      </c>
      <c r="D12" s="56">
        <f t="shared" si="0"/>
        <v>3.5429774971642072</v>
      </c>
      <c r="E12" s="56">
        <f t="shared" si="3"/>
        <v>1.1430412580694358</v>
      </c>
      <c r="F12" s="55">
        <f>SEKTOR_USD!F12*$B$54</f>
        <v>2502979.8499569483</v>
      </c>
      <c r="G12" s="55">
        <f>SEKTOR_USD!G12*$C$54</f>
        <v>2800032.3817680501</v>
      </c>
      <c r="H12" s="56">
        <f t="shared" si="1"/>
        <v>11.867955381910534</v>
      </c>
      <c r="I12" s="56">
        <f t="shared" si="4"/>
        <v>0.99758864871657593</v>
      </c>
      <c r="J12" s="55">
        <f>SEKTOR_USD!J12*$B$55</f>
        <v>3363446.0666263499</v>
      </c>
      <c r="K12" s="55">
        <f>SEKTOR_USD!K12*$C$55</f>
        <v>3891535.7202247498</v>
      </c>
      <c r="L12" s="56">
        <f t="shared" si="2"/>
        <v>15.700850946841301</v>
      </c>
      <c r="M12" s="56">
        <f t="shared" si="5"/>
        <v>1.0162128704173488</v>
      </c>
    </row>
    <row r="13" spans="1:13" ht="14.25" x14ac:dyDescent="0.2">
      <c r="A13" s="6" t="str">
        <f>SEKTOR_USD!A13</f>
        <v xml:space="preserve"> Kuru Meyve ve Mamulleri  </v>
      </c>
      <c r="B13" s="55">
        <f>SEKTOR_USD!B13*$B$53</f>
        <v>343546.45719906897</v>
      </c>
      <c r="C13" s="55">
        <f>SEKTOR_USD!C13*$C$53</f>
        <v>396676.11435695103</v>
      </c>
      <c r="D13" s="56">
        <f t="shared" si="0"/>
        <v>15.465057503735494</v>
      </c>
      <c r="E13" s="56">
        <f t="shared" si="3"/>
        <v>1.2821591043620608</v>
      </c>
      <c r="F13" s="55">
        <f>SEKTOR_USD!F13*$B$54</f>
        <v>2280129.730755372</v>
      </c>
      <c r="G13" s="55">
        <f>SEKTOR_USD!G13*$C$54</f>
        <v>2560407.4078947655</v>
      </c>
      <c r="H13" s="56">
        <f t="shared" si="1"/>
        <v>12.292181157891479</v>
      </c>
      <c r="I13" s="56">
        <f t="shared" si="4"/>
        <v>0.91221565251784942</v>
      </c>
      <c r="J13" s="55">
        <f>SEKTOR_USD!J13*$B$55</f>
        <v>3446070.2938557421</v>
      </c>
      <c r="K13" s="55">
        <f>SEKTOR_USD!K13*$C$55</f>
        <v>3964926.8359349999</v>
      </c>
      <c r="L13" s="56">
        <f t="shared" si="2"/>
        <v>15.056470061111815</v>
      </c>
      <c r="M13" s="56">
        <f t="shared" si="5"/>
        <v>1.035377796996704</v>
      </c>
    </row>
    <row r="14" spans="1:13" ht="14.25" x14ac:dyDescent="0.2">
      <c r="A14" s="6" t="str">
        <f>SEKTOR_USD!A14</f>
        <v xml:space="preserve"> Fındık ve Mamulleri </v>
      </c>
      <c r="B14" s="55">
        <f>SEKTOR_USD!B14*$B$53</f>
        <v>786663.29303943005</v>
      </c>
      <c r="C14" s="55">
        <f>SEKTOR_USD!C14*$C$53</f>
        <v>412473.18548135698</v>
      </c>
      <c r="D14" s="56">
        <f t="shared" si="0"/>
        <v>-47.566743086780519</v>
      </c>
      <c r="E14" s="56">
        <f t="shared" si="3"/>
        <v>1.3332192963709655</v>
      </c>
      <c r="F14" s="55">
        <f>SEKTOR_USD!F14*$B$54</f>
        <v>5288111.7989015039</v>
      </c>
      <c r="G14" s="55">
        <f>SEKTOR_USD!G14*$C$54</f>
        <v>3816785.6053963355</v>
      </c>
      <c r="H14" s="56">
        <f t="shared" si="1"/>
        <v>-27.823280775017011</v>
      </c>
      <c r="I14" s="56">
        <f t="shared" si="4"/>
        <v>1.359834985952538</v>
      </c>
      <c r="J14" s="55">
        <f>SEKTOR_USD!J14*$B$55</f>
        <v>7331877.0685425177</v>
      </c>
      <c r="K14" s="55">
        <f>SEKTOR_USD!K14*$C$55</f>
        <v>6249615.2047485001</v>
      </c>
      <c r="L14" s="56">
        <f t="shared" si="2"/>
        <v>-14.761047596357985</v>
      </c>
      <c r="M14" s="56">
        <f t="shared" si="5"/>
        <v>1.6319879509816222</v>
      </c>
    </row>
    <row r="15" spans="1:13" ht="14.25" x14ac:dyDescent="0.2">
      <c r="A15" s="6" t="str">
        <f>SEKTOR_USD!A15</f>
        <v xml:space="preserve"> Zeytin ve Zeytinyağı </v>
      </c>
      <c r="B15" s="55">
        <f>SEKTOR_USD!B15*$B$53</f>
        <v>33094.319965673996</v>
      </c>
      <c r="C15" s="55">
        <f>SEKTOR_USD!C15*$C$53</f>
        <v>50112.235213326006</v>
      </c>
      <c r="D15" s="56">
        <f t="shared" si="0"/>
        <v>51.422465442116014</v>
      </c>
      <c r="E15" s="56">
        <f t="shared" si="3"/>
        <v>0.16197561762158846</v>
      </c>
      <c r="F15" s="55">
        <f>SEKTOR_USD!F15*$B$54</f>
        <v>378516.07516838401</v>
      </c>
      <c r="G15" s="55">
        <f>SEKTOR_USD!G15*$C$54</f>
        <v>379028.25837734004</v>
      </c>
      <c r="H15" s="56">
        <f t="shared" si="1"/>
        <v>0.13531346290330939</v>
      </c>
      <c r="I15" s="56">
        <f t="shared" si="4"/>
        <v>0.13503925546078566</v>
      </c>
      <c r="J15" s="55">
        <f>SEKTOR_USD!J15*$B$55</f>
        <v>504938.60051301599</v>
      </c>
      <c r="K15" s="55">
        <f>SEKTOR_USD!K15*$C$55</f>
        <v>515511.80465849995</v>
      </c>
      <c r="L15" s="56">
        <f t="shared" si="2"/>
        <v>2.0939583812252858</v>
      </c>
      <c r="M15" s="56">
        <f t="shared" si="5"/>
        <v>0.13461773664916701</v>
      </c>
    </row>
    <row r="16" spans="1:13" ht="14.25" x14ac:dyDescent="0.2">
      <c r="A16" s="6" t="str">
        <f>SEKTOR_USD!A16</f>
        <v xml:space="preserve"> Tütün </v>
      </c>
      <c r="B16" s="55">
        <f>SEKTOR_USD!B16*$B$53</f>
        <v>176622.064002372</v>
      </c>
      <c r="C16" s="55">
        <f>SEKTOR_USD!C16*$C$53</f>
        <v>214558.726915962</v>
      </c>
      <c r="D16" s="56">
        <f t="shared" si="0"/>
        <v>21.479005540938825</v>
      </c>
      <c r="E16" s="56">
        <f t="shared" si="3"/>
        <v>0.69350892372633544</v>
      </c>
      <c r="F16" s="55">
        <f>SEKTOR_USD!F16*$B$54</f>
        <v>1785874.5431936882</v>
      </c>
      <c r="G16" s="55">
        <f>SEKTOR_USD!G16*$C$54</f>
        <v>2343455.1843038052</v>
      </c>
      <c r="H16" s="56">
        <f t="shared" si="1"/>
        <v>31.221713934786983</v>
      </c>
      <c r="I16" s="56">
        <f t="shared" si="4"/>
        <v>0.83492044801328547</v>
      </c>
      <c r="J16" s="55">
        <f>SEKTOR_USD!J16*$B$55</f>
        <v>2400104.3726121779</v>
      </c>
      <c r="K16" s="55">
        <f>SEKTOR_USD!K16*$C$55</f>
        <v>3057107.2307977499</v>
      </c>
      <c r="L16" s="56">
        <f t="shared" si="2"/>
        <v>27.373928637549888</v>
      </c>
      <c r="M16" s="56">
        <f t="shared" si="5"/>
        <v>0.79831509654065136</v>
      </c>
    </row>
    <row r="17" spans="1:13" ht="14.25" x14ac:dyDescent="0.2">
      <c r="A17" s="6" t="str">
        <f>SEKTOR_USD!A17</f>
        <v xml:space="preserve"> Süs Bitkileri ve Mam.</v>
      </c>
      <c r="B17" s="55">
        <f>SEKTOR_USD!B17*$B$53</f>
        <v>16982.490918378</v>
      </c>
      <c r="C17" s="55">
        <f>SEKTOR_USD!C17*$C$53</f>
        <v>16261.614269901</v>
      </c>
      <c r="D17" s="56">
        <f t="shared" si="0"/>
        <v>-4.2448228115752249</v>
      </c>
      <c r="E17" s="56">
        <f t="shared" si="3"/>
        <v>5.2561714792374967E-2</v>
      </c>
      <c r="F17" s="55">
        <f>SEKTOR_USD!F17*$B$54</f>
        <v>160281.53447958</v>
      </c>
      <c r="G17" s="55">
        <f>SEKTOR_USD!G17*$C$54</f>
        <v>193236.16951996501</v>
      </c>
      <c r="H17" s="56">
        <f t="shared" si="1"/>
        <v>20.560468894552201</v>
      </c>
      <c r="I17" s="56">
        <f t="shared" si="4"/>
        <v>6.8845707103168008E-2</v>
      </c>
      <c r="J17" s="55">
        <f>SEKTOR_USD!J17*$B$55</f>
        <v>195895.44996565799</v>
      </c>
      <c r="K17" s="55">
        <f>SEKTOR_USD!K17*$C$55</f>
        <v>243308.68964999999</v>
      </c>
      <c r="L17" s="56">
        <f t="shared" si="2"/>
        <v>24.203338920150475</v>
      </c>
      <c r="M17" s="56">
        <f t="shared" si="5"/>
        <v>6.3536207729433525E-2</v>
      </c>
    </row>
    <row r="18" spans="1:13" s="11" customFormat="1" ht="15.75" x14ac:dyDescent="0.25">
      <c r="A18" s="52" t="s">
        <v>12</v>
      </c>
      <c r="B18" s="53">
        <f>SEKTOR_USD!B18*$B$53</f>
        <v>381296.34911187302</v>
      </c>
      <c r="C18" s="53">
        <f>SEKTOR_USD!C18*$C$53</f>
        <v>443318.73066538206</v>
      </c>
      <c r="D18" s="54">
        <f t="shared" si="0"/>
        <v>16.266188149446865</v>
      </c>
      <c r="E18" s="54">
        <f t="shared" si="3"/>
        <v>1.4329200223670884</v>
      </c>
      <c r="F18" s="53">
        <f>SEKTOR_USD!F18*$B$54</f>
        <v>3555960.5216627046</v>
      </c>
      <c r="G18" s="53">
        <f>SEKTOR_USD!G18*$C$54</f>
        <v>3921893.5404534601</v>
      </c>
      <c r="H18" s="54">
        <f t="shared" si="1"/>
        <v>10.290694077212409</v>
      </c>
      <c r="I18" s="54">
        <f t="shared" si="4"/>
        <v>1.39728258248241</v>
      </c>
      <c r="J18" s="53">
        <f>SEKTOR_USD!J18*$B$55</f>
        <v>4915627.7515907399</v>
      </c>
      <c r="K18" s="53">
        <f>SEKTOR_USD!K18*$C$55</f>
        <v>5298297.4884644998</v>
      </c>
      <c r="L18" s="54">
        <f t="shared" si="2"/>
        <v>7.7847582488304701</v>
      </c>
      <c r="M18" s="54">
        <f t="shared" si="5"/>
        <v>1.3835664082678865</v>
      </c>
    </row>
    <row r="19" spans="1:13" ht="14.25" x14ac:dyDescent="0.2">
      <c r="A19" s="6" t="str">
        <f>SEKTOR_USD!A19</f>
        <v xml:space="preserve"> Su Ürünleri ve Hayvansal Mamuller</v>
      </c>
      <c r="B19" s="55">
        <f>SEKTOR_USD!B19*$B$53</f>
        <v>381296.34911187302</v>
      </c>
      <c r="C19" s="55">
        <f>SEKTOR_USD!C19*$C$53</f>
        <v>443318.73066538206</v>
      </c>
      <c r="D19" s="56">
        <f t="shared" si="0"/>
        <v>16.266188149446865</v>
      </c>
      <c r="E19" s="56">
        <f t="shared" si="3"/>
        <v>1.4329200223670884</v>
      </c>
      <c r="F19" s="55">
        <f>SEKTOR_USD!F19*$B$54</f>
        <v>3555960.5216627046</v>
      </c>
      <c r="G19" s="55">
        <f>SEKTOR_USD!G19*$C$54</f>
        <v>3921893.5404534601</v>
      </c>
      <c r="H19" s="56">
        <f t="shared" si="1"/>
        <v>10.290694077212409</v>
      </c>
      <c r="I19" s="56">
        <f t="shared" si="4"/>
        <v>1.39728258248241</v>
      </c>
      <c r="J19" s="55">
        <f>SEKTOR_USD!J19*$B$55</f>
        <v>4915627.7515907399</v>
      </c>
      <c r="K19" s="55">
        <f>SEKTOR_USD!K19*$C$55</f>
        <v>5298297.4884644998</v>
      </c>
      <c r="L19" s="56">
        <f t="shared" si="2"/>
        <v>7.7847582488304701</v>
      </c>
      <c r="M19" s="56">
        <f t="shared" si="5"/>
        <v>1.3835664082678865</v>
      </c>
    </row>
    <row r="20" spans="1:13" s="11" customFormat="1" ht="15.75" x14ac:dyDescent="0.25">
      <c r="A20" s="52" t="s">
        <v>114</v>
      </c>
      <c r="B20" s="53">
        <f>SEKTOR_USD!B20*$B$53</f>
        <v>938232.2407419089</v>
      </c>
      <c r="C20" s="53">
        <f>SEKTOR_USD!C20*$C$53</f>
        <v>945216.67120966804</v>
      </c>
      <c r="D20" s="54">
        <f t="shared" si="0"/>
        <v>0.74442447876617324</v>
      </c>
      <c r="E20" s="54">
        <f t="shared" si="3"/>
        <v>3.0551830995695544</v>
      </c>
      <c r="F20" s="53">
        <f>SEKTOR_USD!F20*$B$54</f>
        <v>8017270.872993445</v>
      </c>
      <c r="G20" s="53">
        <f>SEKTOR_USD!G20*$C$54</f>
        <v>8884823.6163737047</v>
      </c>
      <c r="H20" s="54">
        <f t="shared" si="1"/>
        <v>10.82104817367032</v>
      </c>
      <c r="I20" s="54">
        <f t="shared" si="4"/>
        <v>3.1654631008040939</v>
      </c>
      <c r="J20" s="53">
        <f>SEKTOR_USD!J20*$B$55</f>
        <v>10628784.754296966</v>
      </c>
      <c r="K20" s="53">
        <f>SEKTOR_USD!K20*$C$55</f>
        <v>11953606.410164248</v>
      </c>
      <c r="L20" s="54">
        <f t="shared" si="2"/>
        <v>12.464469706489147</v>
      </c>
      <c r="M20" s="54">
        <f t="shared" si="5"/>
        <v>3.1214948429692626</v>
      </c>
    </row>
    <row r="21" spans="1:13" ht="14.25" x14ac:dyDescent="0.2">
      <c r="A21" s="6" t="str">
        <f>SEKTOR_USD!A21</f>
        <v xml:space="preserve"> Mobilya,Kağıt ve Orman Ürünleri</v>
      </c>
      <c r="B21" s="55">
        <f>SEKTOR_USD!B21*$B$53</f>
        <v>938232.2407419089</v>
      </c>
      <c r="C21" s="55">
        <f>SEKTOR_USD!C21*$C$53</f>
        <v>945216.67120966804</v>
      </c>
      <c r="D21" s="56">
        <f t="shared" si="0"/>
        <v>0.74442447876617324</v>
      </c>
      <c r="E21" s="56">
        <f t="shared" si="3"/>
        <v>3.0551830995695544</v>
      </c>
      <c r="F21" s="55">
        <f>SEKTOR_USD!F21*$B$54</f>
        <v>8017270.872993445</v>
      </c>
      <c r="G21" s="55">
        <f>SEKTOR_USD!G21*$C$54</f>
        <v>8884823.6163737047</v>
      </c>
      <c r="H21" s="56">
        <f t="shared" si="1"/>
        <v>10.82104817367032</v>
      </c>
      <c r="I21" s="56">
        <f t="shared" si="4"/>
        <v>3.1654631008040939</v>
      </c>
      <c r="J21" s="55">
        <f>SEKTOR_USD!J21*$B$55</f>
        <v>10628784.754296966</v>
      </c>
      <c r="K21" s="55">
        <f>SEKTOR_USD!K21*$C$55</f>
        <v>11953606.410164248</v>
      </c>
      <c r="L21" s="56">
        <f t="shared" si="2"/>
        <v>12.464469706489147</v>
      </c>
      <c r="M21" s="56">
        <f t="shared" si="5"/>
        <v>3.1214948429692626</v>
      </c>
    </row>
    <row r="22" spans="1:13" ht="16.5" x14ac:dyDescent="0.25">
      <c r="A22" s="49" t="s">
        <v>14</v>
      </c>
      <c r="B22" s="50">
        <f>SEKTOR_USD!B22*$B$53</f>
        <v>26106457.209712893</v>
      </c>
      <c r="C22" s="50">
        <f>SEKTOR_USD!C22*$C$53</f>
        <v>25384490.788427204</v>
      </c>
      <c r="D22" s="57">
        <f t="shared" si="0"/>
        <v>-2.7654706859921294</v>
      </c>
      <c r="E22" s="57">
        <f t="shared" si="3"/>
        <v>82.049195290567113</v>
      </c>
      <c r="F22" s="50">
        <f>SEKTOR_USD!F22*$B$54</f>
        <v>214306778.9845064</v>
      </c>
      <c r="G22" s="50">
        <f>SEKTOR_USD!G22*$C$54</f>
        <v>230980969.08301634</v>
      </c>
      <c r="H22" s="57">
        <f t="shared" si="1"/>
        <v>7.78052387214285</v>
      </c>
      <c r="I22" s="57">
        <f t="shared" si="4"/>
        <v>82.293331436857414</v>
      </c>
      <c r="J22" s="50">
        <f>SEKTOR_USD!J22*$B$55</f>
        <v>285103928.6706652</v>
      </c>
      <c r="K22" s="50">
        <f>SEKTOR_USD!K22*$C$55</f>
        <v>312886803.38233495</v>
      </c>
      <c r="L22" s="57">
        <f t="shared" si="2"/>
        <v>9.7448235249549437</v>
      </c>
      <c r="M22" s="57">
        <f t="shared" si="5"/>
        <v>81.70542928037365</v>
      </c>
    </row>
    <row r="23" spans="1:13" s="11" customFormat="1" ht="15.75" x14ac:dyDescent="0.25">
      <c r="A23" s="52" t="s">
        <v>15</v>
      </c>
      <c r="B23" s="53">
        <f>SEKTOR_USD!B23*$B$53</f>
        <v>2794511.306016624</v>
      </c>
      <c r="C23" s="53">
        <f>SEKTOR_USD!C23*$C$53</f>
        <v>2736153.7707534032</v>
      </c>
      <c r="D23" s="54">
        <f t="shared" si="0"/>
        <v>-2.08829125642026</v>
      </c>
      <c r="E23" s="54">
        <f t="shared" si="3"/>
        <v>8.8439518819860208</v>
      </c>
      <c r="F23" s="53">
        <f>SEKTOR_USD!F23*$B$54</f>
        <v>22592009.783905394</v>
      </c>
      <c r="G23" s="53">
        <f>SEKTOR_USD!G23*$C$54</f>
        <v>24320542.244413417</v>
      </c>
      <c r="H23" s="54">
        <f t="shared" si="1"/>
        <v>7.6510787532476785</v>
      </c>
      <c r="I23" s="54">
        <f t="shared" si="4"/>
        <v>8.6648629607415</v>
      </c>
      <c r="J23" s="53">
        <f>SEKTOR_USD!J23*$B$55</f>
        <v>30100826.050186731</v>
      </c>
      <c r="K23" s="53">
        <f>SEKTOR_USD!K23*$C$55</f>
        <v>32829798.766459499</v>
      </c>
      <c r="L23" s="54">
        <f t="shared" si="2"/>
        <v>9.0661057331874719</v>
      </c>
      <c r="M23" s="54">
        <f t="shared" si="5"/>
        <v>8.5729815780185028</v>
      </c>
    </row>
    <row r="24" spans="1:13" ht="14.25" x14ac:dyDescent="0.2">
      <c r="A24" s="6" t="str">
        <f>SEKTOR_USD!A24</f>
        <v xml:space="preserve"> Tekstil ve Hammaddeleri</v>
      </c>
      <c r="B24" s="55">
        <f>SEKTOR_USD!B24*$B$53</f>
        <v>1946848.5008214298</v>
      </c>
      <c r="C24" s="55">
        <f>SEKTOR_USD!C24*$C$53</f>
        <v>1946452.486458051</v>
      </c>
      <c r="D24" s="56">
        <f t="shared" si="0"/>
        <v>-2.0341303558631424E-2</v>
      </c>
      <c r="E24" s="56">
        <f t="shared" si="3"/>
        <v>6.2914344635195931</v>
      </c>
      <c r="F24" s="55">
        <f>SEKTOR_USD!F24*$B$54</f>
        <v>15688058.343405541</v>
      </c>
      <c r="G24" s="55">
        <f>SEKTOR_USD!G24*$C$54</f>
        <v>17123687.568993721</v>
      </c>
      <c r="H24" s="56">
        <f t="shared" si="1"/>
        <v>9.1510956560895593</v>
      </c>
      <c r="I24" s="56">
        <f t="shared" si="4"/>
        <v>6.1007852817083421</v>
      </c>
      <c r="J24" s="55">
        <f>SEKTOR_USD!J24*$B$55</f>
        <v>20629515.251099732</v>
      </c>
      <c r="K24" s="55">
        <f>SEKTOR_USD!K24*$C$55</f>
        <v>23052018.393670499</v>
      </c>
      <c r="L24" s="56">
        <f t="shared" si="2"/>
        <v>11.742899011849671</v>
      </c>
      <c r="M24" s="56">
        <f t="shared" si="5"/>
        <v>6.0196692167051475</v>
      </c>
    </row>
    <row r="25" spans="1:13" ht="14.25" x14ac:dyDescent="0.2">
      <c r="A25" s="6" t="str">
        <f>SEKTOR_USD!A25</f>
        <v xml:space="preserve"> Deri ve Deri Mamulleri </v>
      </c>
      <c r="B25" s="55">
        <f>SEKTOR_USD!B25*$B$53</f>
        <v>351652.45255493699</v>
      </c>
      <c r="C25" s="55">
        <f>SEKTOR_USD!C25*$C$53</f>
        <v>328356.19543755602</v>
      </c>
      <c r="D25" s="56">
        <f t="shared" si="0"/>
        <v>-6.6247958596965875</v>
      </c>
      <c r="E25" s="56">
        <f t="shared" si="3"/>
        <v>1.0613315756015178</v>
      </c>
      <c r="F25" s="55">
        <f>SEKTOR_USD!F25*$B$54</f>
        <v>2977734.8341510799</v>
      </c>
      <c r="G25" s="55">
        <f>SEKTOR_USD!G25*$C$54</f>
        <v>3101451.4379784656</v>
      </c>
      <c r="H25" s="56">
        <f t="shared" si="1"/>
        <v>4.1547219856013795</v>
      </c>
      <c r="I25" s="56">
        <f t="shared" si="4"/>
        <v>1.1049774885529584</v>
      </c>
      <c r="J25" s="55">
        <f>SEKTOR_USD!J25*$B$55</f>
        <v>4037257.697453592</v>
      </c>
      <c r="K25" s="55">
        <f>SEKTOR_USD!K25*$C$55</f>
        <v>4121060.5214999998</v>
      </c>
      <c r="L25" s="56">
        <f t="shared" si="2"/>
        <v>2.0757363122810948</v>
      </c>
      <c r="M25" s="56">
        <f t="shared" si="5"/>
        <v>1.0761496341797081</v>
      </c>
    </row>
    <row r="26" spans="1:13" ht="14.25" x14ac:dyDescent="0.2">
      <c r="A26" s="6" t="str">
        <f>SEKTOR_USD!A26</f>
        <v xml:space="preserve"> Halı </v>
      </c>
      <c r="B26" s="55">
        <f>SEKTOR_USD!B26*$B$53</f>
        <v>496010.35264025698</v>
      </c>
      <c r="C26" s="55">
        <f>SEKTOR_USD!C26*$C$53</f>
        <v>461345.08885779598</v>
      </c>
      <c r="D26" s="56">
        <f t="shared" si="0"/>
        <v>-6.988818599841359</v>
      </c>
      <c r="E26" s="56">
        <f t="shared" si="3"/>
        <v>1.4911858428649092</v>
      </c>
      <c r="F26" s="55">
        <f>SEKTOR_USD!F26*$B$54</f>
        <v>3926216.6063487721</v>
      </c>
      <c r="G26" s="55">
        <f>SEKTOR_USD!G26*$C$54</f>
        <v>4095403.2374412306</v>
      </c>
      <c r="H26" s="56">
        <f t="shared" si="1"/>
        <v>4.3091517370406995</v>
      </c>
      <c r="I26" s="56">
        <f t="shared" si="4"/>
        <v>1.459100190480199</v>
      </c>
      <c r="J26" s="55">
        <f>SEKTOR_USD!J26*$B$55</f>
        <v>5434053.1016334062</v>
      </c>
      <c r="K26" s="55">
        <f>SEKTOR_USD!K26*$C$55</f>
        <v>5656719.8512889994</v>
      </c>
      <c r="L26" s="56">
        <f t="shared" si="2"/>
        <v>4.0976182140852186</v>
      </c>
      <c r="M26" s="56">
        <f t="shared" si="5"/>
        <v>1.4771627271336469</v>
      </c>
    </row>
    <row r="27" spans="1:13" s="11" customFormat="1" ht="15.75" x14ac:dyDescent="0.25">
      <c r="A27" s="52" t="s">
        <v>19</v>
      </c>
      <c r="B27" s="53">
        <f>SEKTOR_USD!B27*$B$53</f>
        <v>3269853.000431037</v>
      </c>
      <c r="C27" s="53">
        <f>SEKTOR_USD!C27*$C$53</f>
        <v>3249129.5803317782</v>
      </c>
      <c r="D27" s="54">
        <f t="shared" si="0"/>
        <v>-0.63377222451673187</v>
      </c>
      <c r="E27" s="54">
        <f t="shared" si="3"/>
        <v>10.502021477718127</v>
      </c>
      <c r="F27" s="53">
        <f>SEKTOR_USD!F27*$B$54</f>
        <v>30633661.991502818</v>
      </c>
      <c r="G27" s="53">
        <f>SEKTOR_USD!G27*$C$54</f>
        <v>30115972.438899495</v>
      </c>
      <c r="H27" s="54">
        <f t="shared" si="1"/>
        <v>-1.689936882984868</v>
      </c>
      <c r="I27" s="54">
        <f t="shared" si="4"/>
        <v>10.729644573301984</v>
      </c>
      <c r="J27" s="53">
        <f>SEKTOR_USD!J27*$B$55</f>
        <v>40703075.066750228</v>
      </c>
      <c r="K27" s="53">
        <f>SEKTOR_USD!K27*$C$55</f>
        <v>41347434.268413</v>
      </c>
      <c r="L27" s="54">
        <f t="shared" si="2"/>
        <v>1.5830725334782862</v>
      </c>
      <c r="M27" s="54">
        <f t="shared" si="5"/>
        <v>10.797227080282319</v>
      </c>
    </row>
    <row r="28" spans="1:13" ht="14.25" x14ac:dyDescent="0.2">
      <c r="A28" s="6" t="str">
        <f>SEKTOR_USD!A28</f>
        <v xml:space="preserve"> Kimyevi Maddeler ve Mamulleri  </v>
      </c>
      <c r="B28" s="55">
        <f>SEKTOR_USD!B28*$B$53</f>
        <v>3269853.000431037</v>
      </c>
      <c r="C28" s="55">
        <f>SEKTOR_USD!C28*$C$53</f>
        <v>3249129.5803317782</v>
      </c>
      <c r="D28" s="56">
        <f t="shared" si="0"/>
        <v>-0.63377222451673187</v>
      </c>
      <c r="E28" s="56">
        <f t="shared" si="3"/>
        <v>10.502021477718127</v>
      </c>
      <c r="F28" s="55">
        <f>SEKTOR_USD!F28*$B$54</f>
        <v>30633661.991502818</v>
      </c>
      <c r="G28" s="55">
        <f>SEKTOR_USD!G28*$C$54</f>
        <v>30115972.438899495</v>
      </c>
      <c r="H28" s="56">
        <f t="shared" si="1"/>
        <v>-1.689936882984868</v>
      </c>
      <c r="I28" s="56">
        <f t="shared" si="4"/>
        <v>10.729644573301984</v>
      </c>
      <c r="J28" s="55">
        <f>SEKTOR_USD!J28*$B$55</f>
        <v>40703075.066750228</v>
      </c>
      <c r="K28" s="55">
        <f>SEKTOR_USD!K28*$C$55</f>
        <v>41347434.268413</v>
      </c>
      <c r="L28" s="56">
        <f t="shared" si="2"/>
        <v>1.5830725334782862</v>
      </c>
      <c r="M28" s="56">
        <f t="shared" si="5"/>
        <v>10.797227080282319</v>
      </c>
    </row>
    <row r="29" spans="1:13" s="11" customFormat="1" ht="15.75" x14ac:dyDescent="0.25">
      <c r="A29" s="52" t="s">
        <v>21</v>
      </c>
      <c r="B29" s="53">
        <f>SEKTOR_USD!B29*$B$53</f>
        <v>20042092.90326523</v>
      </c>
      <c r="C29" s="53">
        <f>SEKTOR_USD!C29*$C$53</f>
        <v>19399207.437342022</v>
      </c>
      <c r="D29" s="54">
        <f t="shared" si="0"/>
        <v>-3.2076763091866058</v>
      </c>
      <c r="E29" s="54">
        <f t="shared" si="3"/>
        <v>62.703221930862959</v>
      </c>
      <c r="F29" s="53">
        <f>SEKTOR_USD!F29*$B$54</f>
        <v>161081107.20909819</v>
      </c>
      <c r="G29" s="53">
        <f>SEKTOR_USD!G29*$C$54</f>
        <v>176544454.39970341</v>
      </c>
      <c r="H29" s="54">
        <f t="shared" si="1"/>
        <v>9.5997274034951641</v>
      </c>
      <c r="I29" s="54">
        <f t="shared" si="4"/>
        <v>62.898823902813938</v>
      </c>
      <c r="J29" s="53">
        <f>SEKTOR_USD!J29*$B$55</f>
        <v>214300027.55372828</v>
      </c>
      <c r="K29" s="53">
        <f>SEKTOR_USD!K29*$C$55</f>
        <v>238709570.34746245</v>
      </c>
      <c r="L29" s="54">
        <f t="shared" si="2"/>
        <v>11.390359148514023</v>
      </c>
      <c r="M29" s="54">
        <f t="shared" si="5"/>
        <v>62.335220622072832</v>
      </c>
    </row>
    <row r="30" spans="1:13" ht="14.25" x14ac:dyDescent="0.2">
      <c r="A30" s="6" t="str">
        <f>SEKTOR_USD!A30</f>
        <v xml:space="preserve"> Hazırgiyim ve Konfeksiyon </v>
      </c>
      <c r="B30" s="55">
        <f>SEKTOR_USD!B30*$B$53</f>
        <v>4163779.372836927</v>
      </c>
      <c r="C30" s="55">
        <f>SEKTOR_USD!C30*$C$53</f>
        <v>3925936.6895947773</v>
      </c>
      <c r="D30" s="56">
        <f t="shared" si="0"/>
        <v>-5.7121826577496879</v>
      </c>
      <c r="E30" s="56">
        <f t="shared" si="3"/>
        <v>12.689635920915105</v>
      </c>
      <c r="F30" s="55">
        <f>SEKTOR_USD!F30*$B$54</f>
        <v>33390052.461926166</v>
      </c>
      <c r="G30" s="55">
        <f>SEKTOR_USD!G30*$C$54</f>
        <v>37822509.841344804</v>
      </c>
      <c r="H30" s="56">
        <f t="shared" si="1"/>
        <v>13.274784112642102</v>
      </c>
      <c r="I30" s="56">
        <f t="shared" si="4"/>
        <v>13.475310760467538</v>
      </c>
      <c r="J30" s="55">
        <f>SEKTOR_USD!J30*$B$55</f>
        <v>43313763.615041688</v>
      </c>
      <c r="K30" s="55">
        <f>SEKTOR_USD!K30*$C$55</f>
        <v>50554855.962263249</v>
      </c>
      <c r="L30" s="56">
        <f t="shared" si="2"/>
        <v>16.71776299925811</v>
      </c>
      <c r="M30" s="56">
        <f t="shared" si="5"/>
        <v>13.201599313080466</v>
      </c>
    </row>
    <row r="31" spans="1:13" ht="14.25" x14ac:dyDescent="0.2">
      <c r="A31" s="6" t="str">
        <f>SEKTOR_USD!A31</f>
        <v xml:space="preserve"> Otomotiv Endüstrisi</v>
      </c>
      <c r="B31" s="55">
        <f>SEKTOR_USD!B31*$B$53</f>
        <v>5623032.7755869851</v>
      </c>
      <c r="C31" s="55">
        <f>SEKTOR_USD!C31*$C$53</f>
        <v>5748463.3462220253</v>
      </c>
      <c r="D31" s="56">
        <f t="shared" si="0"/>
        <v>2.2306569362286295</v>
      </c>
      <c r="E31" s="56">
        <f t="shared" si="3"/>
        <v>18.580510266917244</v>
      </c>
      <c r="F31" s="55">
        <f>SEKTOR_USD!F31*$B$54</f>
        <v>40799584.515314281</v>
      </c>
      <c r="G31" s="55">
        <f>SEKTOR_USD!G31*$C$54</f>
        <v>50073345.093362316</v>
      </c>
      <c r="H31" s="56">
        <f t="shared" si="1"/>
        <v>22.730036808504984</v>
      </c>
      <c r="I31" s="56">
        <f t="shared" si="4"/>
        <v>17.840008206213696</v>
      </c>
      <c r="J31" s="55">
        <f>SEKTOR_USD!J31*$B$55</f>
        <v>52966323.729368135</v>
      </c>
      <c r="K31" s="55">
        <f>SEKTOR_USD!K31*$C$55</f>
        <v>66893296.155192003</v>
      </c>
      <c r="L31" s="56">
        <f t="shared" si="2"/>
        <v>26.294013715174657</v>
      </c>
      <c r="M31" s="56">
        <f t="shared" si="5"/>
        <v>17.46812399646161</v>
      </c>
    </row>
    <row r="32" spans="1:13" ht="14.25" x14ac:dyDescent="0.2">
      <c r="A32" s="6" t="str">
        <f>SEKTOR_USD!A32</f>
        <v xml:space="preserve"> Gemi ve Yat</v>
      </c>
      <c r="B32" s="55">
        <f>SEKTOR_USD!B32*$B$53</f>
        <v>227458.38163785299</v>
      </c>
      <c r="C32" s="55">
        <f>SEKTOR_USD!C32*$C$53</f>
        <v>58912.064036397001</v>
      </c>
      <c r="D32" s="56">
        <f t="shared" si="0"/>
        <v>-74.099849118686862</v>
      </c>
      <c r="E32" s="56">
        <f t="shared" si="3"/>
        <v>0.19041892497983109</v>
      </c>
      <c r="F32" s="55">
        <f>SEKTOR_USD!F32*$B$54</f>
        <v>2100228.5546426401</v>
      </c>
      <c r="G32" s="55">
        <f>SEKTOR_USD!G32*$C$54</f>
        <v>1375952.9591507702</v>
      </c>
      <c r="H32" s="56">
        <f t="shared" si="1"/>
        <v>-34.485560816265895</v>
      </c>
      <c r="I32" s="56">
        <f t="shared" si="4"/>
        <v>0.49022113535346157</v>
      </c>
      <c r="J32" s="55">
        <f>SEKTOR_USD!J32*$B$55</f>
        <v>3031491.755837196</v>
      </c>
      <c r="K32" s="55">
        <f>SEKTOR_USD!K32*$C$55</f>
        <v>2071950.6249584998</v>
      </c>
      <c r="L32" s="56">
        <f t="shared" si="2"/>
        <v>-31.652440717712039</v>
      </c>
      <c r="M32" s="56">
        <f t="shared" si="5"/>
        <v>0.54105706418403232</v>
      </c>
    </row>
    <row r="33" spans="1:13" ht="14.25" x14ac:dyDescent="0.2">
      <c r="A33" s="6" t="str">
        <f>SEKTOR_USD!A33</f>
        <v xml:space="preserve"> Elektrik Elektronik ve Hizmet</v>
      </c>
      <c r="B33" s="55">
        <f>SEKTOR_USD!B33*$B$53</f>
        <v>2564465.082605442</v>
      </c>
      <c r="C33" s="55">
        <f>SEKTOR_USD!C33*$C$53</f>
        <v>2398883.6213765284</v>
      </c>
      <c r="D33" s="56">
        <f t="shared" si="0"/>
        <v>-6.4567641163078875</v>
      </c>
      <c r="E33" s="56">
        <f t="shared" si="3"/>
        <v>7.7538081173327651</v>
      </c>
      <c r="F33" s="55">
        <f>SEKTOR_USD!F33*$B$54</f>
        <v>20105307.28559418</v>
      </c>
      <c r="G33" s="55">
        <f>SEKTOR_USD!G33*$C$54</f>
        <v>21237047.174041271</v>
      </c>
      <c r="H33" s="56">
        <f t="shared" si="1"/>
        <v>5.6290603887362778</v>
      </c>
      <c r="I33" s="56">
        <f t="shared" si="4"/>
        <v>7.5662829226655015</v>
      </c>
      <c r="J33" s="55">
        <f>SEKTOR_USD!J33*$B$55</f>
        <v>27512269.263810486</v>
      </c>
      <c r="K33" s="55">
        <f>SEKTOR_USD!K33*$C$55</f>
        <v>29675757.742634244</v>
      </c>
      <c r="L33" s="56">
        <f t="shared" si="2"/>
        <v>7.8637223926475652</v>
      </c>
      <c r="M33" s="56">
        <f t="shared" si="5"/>
        <v>7.7493537578811029</v>
      </c>
    </row>
    <row r="34" spans="1:13" ht="14.25" x14ac:dyDescent="0.2">
      <c r="A34" s="6" t="str">
        <f>SEKTOR_USD!A34</f>
        <v xml:space="preserve"> Makine ve Aksamları</v>
      </c>
      <c r="B34" s="55">
        <f>SEKTOR_USD!B34*$B$53</f>
        <v>1315919.476272312</v>
      </c>
      <c r="C34" s="55">
        <f>SEKTOR_USD!C34*$C$53</f>
        <v>1197762.265103976</v>
      </c>
      <c r="D34" s="56">
        <f t="shared" si="0"/>
        <v>-8.9790608999151953</v>
      </c>
      <c r="E34" s="56">
        <f t="shared" si="3"/>
        <v>3.8714753358768159</v>
      </c>
      <c r="F34" s="55">
        <f>SEKTOR_USD!F34*$B$54</f>
        <v>10828506.24019265</v>
      </c>
      <c r="G34" s="55">
        <f>SEKTOR_USD!G34*$C$54</f>
        <v>11476105.331713166</v>
      </c>
      <c r="H34" s="56">
        <f t="shared" si="1"/>
        <v>5.9805025472192437</v>
      </c>
      <c r="I34" s="56">
        <f t="shared" si="4"/>
        <v>4.0886785756255577</v>
      </c>
      <c r="J34" s="55">
        <f>SEKTOR_USD!J34*$B$55</f>
        <v>14302420.469511349</v>
      </c>
      <c r="K34" s="55">
        <f>SEKTOR_USD!K34*$C$55</f>
        <v>15679112.486134501</v>
      </c>
      <c r="L34" s="56">
        <f t="shared" si="2"/>
        <v>9.6255876378258094</v>
      </c>
      <c r="M34" s="56">
        <f t="shared" si="5"/>
        <v>4.0943517034480754</v>
      </c>
    </row>
    <row r="35" spans="1:13" ht="14.25" x14ac:dyDescent="0.2">
      <c r="A35" s="6" t="str">
        <f>SEKTOR_USD!A35</f>
        <v xml:space="preserve"> Demir ve Demir Dışı Metaller </v>
      </c>
      <c r="B35" s="55">
        <f>SEKTOR_USD!B35*$B$53</f>
        <v>1445095.914207624</v>
      </c>
      <c r="C35" s="55">
        <f>SEKTOR_USD!C35*$C$53</f>
        <v>1435215.3110625332</v>
      </c>
      <c r="D35" s="56">
        <f t="shared" si="0"/>
        <v>-0.68373338045928955</v>
      </c>
      <c r="E35" s="56">
        <f t="shared" si="3"/>
        <v>4.6389845801069933</v>
      </c>
      <c r="F35" s="55">
        <f>SEKTOR_USD!F35*$B$54</f>
        <v>12349446.558344606</v>
      </c>
      <c r="G35" s="55">
        <f>SEKTOR_USD!G35*$C$54</f>
        <v>12993392.439972229</v>
      </c>
      <c r="H35" s="56">
        <f t="shared" si="1"/>
        <v>5.2143703653869764</v>
      </c>
      <c r="I35" s="56">
        <f t="shared" si="4"/>
        <v>4.6292538939322254</v>
      </c>
      <c r="J35" s="55">
        <f>SEKTOR_USD!J35*$B$55</f>
        <v>16275260.483308807</v>
      </c>
      <c r="K35" s="55">
        <f>SEKTOR_USD!K35*$C$55</f>
        <v>17585959.523944501</v>
      </c>
      <c r="L35" s="56">
        <f t="shared" si="2"/>
        <v>8.0533214321201747</v>
      </c>
      <c r="M35" s="56">
        <f t="shared" si="5"/>
        <v>4.5922945828283028</v>
      </c>
    </row>
    <row r="36" spans="1:13" ht="14.25" x14ac:dyDescent="0.2">
      <c r="A36" s="6" t="str">
        <f>SEKTOR_USD!A36</f>
        <v xml:space="preserve"> Çelik</v>
      </c>
      <c r="B36" s="55">
        <f>SEKTOR_USD!B36*$B$53</f>
        <v>2279282.4736776087</v>
      </c>
      <c r="C36" s="55">
        <f>SEKTOR_USD!C36*$C$53</f>
        <v>2125286.3539650603</v>
      </c>
      <c r="D36" s="56">
        <f t="shared" si="0"/>
        <v>-6.7563420282908817</v>
      </c>
      <c r="E36" s="56">
        <f t="shared" si="3"/>
        <v>6.8694714642200188</v>
      </c>
      <c r="F36" s="55">
        <f>SEKTOR_USD!F36*$B$54</f>
        <v>20424037.62925896</v>
      </c>
      <c r="G36" s="55">
        <f>SEKTOR_USD!G36*$C$54</f>
        <v>19520984.086251505</v>
      </c>
      <c r="H36" s="56">
        <f t="shared" si="1"/>
        <v>-4.4215231062528204</v>
      </c>
      <c r="I36" s="56">
        <f t="shared" si="4"/>
        <v>6.9548881873733288</v>
      </c>
      <c r="J36" s="55">
        <f>SEKTOR_USD!J36*$B$55</f>
        <v>27626883.868481256</v>
      </c>
      <c r="K36" s="55">
        <f>SEKTOR_USD!K36*$C$55</f>
        <v>25880646.307171497</v>
      </c>
      <c r="L36" s="56">
        <f t="shared" si="2"/>
        <v>-6.3207908992660311</v>
      </c>
      <c r="M36" s="56">
        <f t="shared" si="5"/>
        <v>6.7583205610529458</v>
      </c>
    </row>
    <row r="37" spans="1:13" ht="14.25" x14ac:dyDescent="0.2">
      <c r="A37" s="6" t="str">
        <f>SEKTOR_USD!A37</f>
        <v xml:space="preserve"> Çimento Cam Seramik ve Toprak Ürünleri</v>
      </c>
      <c r="B37" s="55">
        <f>SEKTOR_USD!B37*$B$53</f>
        <v>640522.63564526697</v>
      </c>
      <c r="C37" s="55">
        <f>SEKTOR_USD!C37*$C$53</f>
        <v>645914.77069977007</v>
      </c>
      <c r="D37" s="56">
        <f t="shared" si="0"/>
        <v>0.84183364559334073</v>
      </c>
      <c r="E37" s="56">
        <f t="shared" si="3"/>
        <v>2.0877624689784424</v>
      </c>
      <c r="F37" s="55">
        <f>SEKTOR_USD!F37*$B$54</f>
        <v>5525064.2395795807</v>
      </c>
      <c r="G37" s="55">
        <f>SEKTOR_USD!G37*$C$54</f>
        <v>5959197.6697117155</v>
      </c>
      <c r="H37" s="56">
        <f t="shared" si="1"/>
        <v>7.8575272848803905</v>
      </c>
      <c r="I37" s="56">
        <f t="shared" si="4"/>
        <v>2.1231282857553531</v>
      </c>
      <c r="J37" s="55">
        <f>SEKTOR_USD!J37*$B$55</f>
        <v>7234907.7222304437</v>
      </c>
      <c r="K37" s="55">
        <f>SEKTOR_USD!K37*$C$55</f>
        <v>7919828.9755649995</v>
      </c>
      <c r="L37" s="56">
        <f t="shared" si="2"/>
        <v>9.4668968787262155</v>
      </c>
      <c r="M37" s="56">
        <f t="shared" si="5"/>
        <v>2.068137803450147</v>
      </c>
    </row>
    <row r="38" spans="1:13" ht="14.25" x14ac:dyDescent="0.2">
      <c r="A38" s="6" t="str">
        <f>SEKTOR_USD!A38</f>
        <v xml:space="preserve"> Mücevher</v>
      </c>
      <c r="B38" s="55">
        <f>SEKTOR_USD!B38*$B$53</f>
        <v>445968.40700671496</v>
      </c>
      <c r="C38" s="55">
        <f>SEKTOR_USD!C38*$C$53</f>
        <v>588296.20538917801</v>
      </c>
      <c r="D38" s="56">
        <f t="shared" si="0"/>
        <v>31.914323110408137</v>
      </c>
      <c r="E38" s="56">
        <f t="shared" si="3"/>
        <v>1.901524464169366</v>
      </c>
      <c r="F38" s="55">
        <f>SEKTOR_USD!F38*$B$54</f>
        <v>5199710.5814817604</v>
      </c>
      <c r="G38" s="55">
        <f>SEKTOR_USD!G38*$C$54</f>
        <v>4759145.1941619301</v>
      </c>
      <c r="H38" s="56">
        <f t="shared" si="1"/>
        <v>-8.4728828733056609</v>
      </c>
      <c r="I38" s="56">
        <f t="shared" si="4"/>
        <v>1.6955765419727473</v>
      </c>
      <c r="J38" s="55">
        <f>SEKTOR_USD!J38*$B$55</f>
        <v>8167354.9302763445</v>
      </c>
      <c r="K38" s="55">
        <f>SEKTOR_USD!K38*$C$55</f>
        <v>6757017.755143499</v>
      </c>
      <c r="L38" s="56">
        <f t="shared" si="2"/>
        <v>-17.267979500985472</v>
      </c>
      <c r="M38" s="56">
        <f t="shared" si="5"/>
        <v>1.7644880844158866</v>
      </c>
    </row>
    <row r="39" spans="1:13" ht="14.25" x14ac:dyDescent="0.2">
      <c r="A39" s="6" t="str">
        <f>SEKTOR_USD!A39</f>
        <v xml:space="preserve"> Savunma ve Havacılık Sanayii</v>
      </c>
      <c r="B39" s="55">
        <f>SEKTOR_USD!B39*$B$53</f>
        <v>486545.48602995597</v>
      </c>
      <c r="C39" s="55">
        <f>SEKTOR_USD!C39*$C$53</f>
        <v>419750.71953328804</v>
      </c>
      <c r="D39" s="56">
        <f t="shared" si="0"/>
        <v>-13.728370402054344</v>
      </c>
      <c r="E39" s="56">
        <f t="shared" si="3"/>
        <v>1.3567421559641495</v>
      </c>
      <c r="F39" s="55">
        <f>SEKTOR_USD!F39*$B$54</f>
        <v>3011044.9957056604</v>
      </c>
      <c r="G39" s="55">
        <f>SEKTOR_USD!G39*$C$54</f>
        <v>3536378.6039560549</v>
      </c>
      <c r="H39" s="56">
        <f t="shared" si="1"/>
        <v>17.446886678864747</v>
      </c>
      <c r="I39" s="56">
        <f t="shared" si="4"/>
        <v>1.259932269298653</v>
      </c>
      <c r="J39" s="55">
        <f>SEKTOR_USD!J39*$B$55</f>
        <v>4028154.2429701621</v>
      </c>
      <c r="K39" s="55">
        <f>SEKTOR_USD!K39*$C$55</f>
        <v>5050241.0967645003</v>
      </c>
      <c r="L39" s="56">
        <f t="shared" si="2"/>
        <v>25.373577875724585</v>
      </c>
      <c r="M39" s="56">
        <f t="shared" si="5"/>
        <v>1.3187904134017083</v>
      </c>
    </row>
    <row r="40" spans="1:13" ht="14.25" x14ac:dyDescent="0.2">
      <c r="A40" s="6" t="str">
        <f>SEKTOR_USD!A40</f>
        <v xml:space="preserve"> İklimlendirme Sanayii</v>
      </c>
      <c r="B40" s="55">
        <f>SEKTOR_USD!B40*$B$53</f>
        <v>826787.74488450901</v>
      </c>
      <c r="C40" s="55">
        <f>SEKTOR_USD!C40*$C$53</f>
        <v>836064.84377730603</v>
      </c>
      <c r="D40" s="56">
        <f t="shared" si="0"/>
        <v>1.1220653608131193</v>
      </c>
      <c r="E40" s="56">
        <f t="shared" si="3"/>
        <v>2.7023763531209268</v>
      </c>
      <c r="F40" s="55">
        <f>SEKTOR_USD!F40*$B$54</f>
        <v>7146270.0906041283</v>
      </c>
      <c r="G40" s="55">
        <f>SEKTOR_USD!G40*$C$54</f>
        <v>7579331.3031836404</v>
      </c>
      <c r="H40" s="56">
        <f t="shared" si="1"/>
        <v>6.0599614496644651</v>
      </c>
      <c r="I40" s="56">
        <f t="shared" si="4"/>
        <v>2.7003455110557919</v>
      </c>
      <c r="J40" s="55">
        <f>SEKTOR_USD!J40*$B$55</f>
        <v>9585364.2386479452</v>
      </c>
      <c r="K40" s="55">
        <f>SEKTOR_USD!K40*$C$55</f>
        <v>10356347.062971</v>
      </c>
      <c r="L40" s="56">
        <f t="shared" si="2"/>
        <v>8.0433336191281199</v>
      </c>
      <c r="M40" s="56">
        <f t="shared" si="5"/>
        <v>2.704395881863376</v>
      </c>
    </row>
    <row r="41" spans="1:13" ht="14.25" x14ac:dyDescent="0.2">
      <c r="A41" s="6" t="str">
        <f>SEKTOR_USD!A41</f>
        <v xml:space="preserve"> Diğer Sanayi Ürünleri</v>
      </c>
      <c r="B41" s="55">
        <f>SEKTOR_USD!B41*$B$53</f>
        <v>23235.152874036001</v>
      </c>
      <c r="C41" s="55">
        <f>SEKTOR_USD!C41*$C$53</f>
        <v>18721.246581179999</v>
      </c>
      <c r="D41" s="56">
        <f t="shared" si="0"/>
        <v>-19.427056569531086</v>
      </c>
      <c r="E41" s="56">
        <f t="shared" si="3"/>
        <v>6.051187828130046E-2</v>
      </c>
      <c r="F41" s="55">
        <f>SEKTOR_USD!F41*$B$54</f>
        <v>201854.05645358399</v>
      </c>
      <c r="G41" s="55">
        <f>SEKTOR_USD!G41*$C$54</f>
        <v>211064.70285400504</v>
      </c>
      <c r="H41" s="56">
        <f t="shared" si="1"/>
        <v>4.5630226918620362</v>
      </c>
      <c r="I41" s="56">
        <f t="shared" si="4"/>
        <v>7.5197613100081134E-2</v>
      </c>
      <c r="J41" s="55">
        <f>SEKTOR_USD!J41*$B$55</f>
        <v>255833.23424449199</v>
      </c>
      <c r="K41" s="55">
        <f>SEKTOR_USD!K41*$C$55</f>
        <v>284556.65471999999</v>
      </c>
      <c r="L41" s="56">
        <f t="shared" si="2"/>
        <v>11.227399974179237</v>
      </c>
      <c r="M41" s="56">
        <f t="shared" si="5"/>
        <v>7.4307460005190201E-2</v>
      </c>
    </row>
    <row r="42" spans="1:13" ht="16.5" x14ac:dyDescent="0.25">
      <c r="A42" s="49" t="s">
        <v>31</v>
      </c>
      <c r="B42" s="50">
        <f>SEKTOR_USD!B42*$B$53</f>
        <v>858079.65102638397</v>
      </c>
      <c r="C42" s="50">
        <f>SEKTOR_USD!C42*$C$53</f>
        <v>953875.37300269504</v>
      </c>
      <c r="D42" s="57">
        <f t="shared" si="0"/>
        <v>11.163966172805276</v>
      </c>
      <c r="E42" s="57">
        <f t="shared" si="3"/>
        <v>3.0831702481123466</v>
      </c>
      <c r="F42" s="50">
        <f>SEKTOR_USD!F42*$B$54</f>
        <v>7911040.3209643438</v>
      </c>
      <c r="G42" s="50">
        <f>SEKTOR_USD!G42*$C$54</f>
        <v>7907636.7153898412</v>
      </c>
      <c r="H42" s="57">
        <f t="shared" si="1"/>
        <v>-4.3023489154555533E-2</v>
      </c>
      <c r="I42" s="57">
        <f t="shared" si="4"/>
        <v>2.8173133556641878</v>
      </c>
      <c r="J42" s="50">
        <f>SEKTOR_USD!J42*$B$55</f>
        <v>10419987.232424796</v>
      </c>
      <c r="K42" s="50">
        <f>SEKTOR_USD!K42*$C$55</f>
        <v>10570010.76807975</v>
      </c>
      <c r="L42" s="57">
        <f t="shared" si="2"/>
        <v>1.4397669815574543</v>
      </c>
      <c r="M42" s="57">
        <f t="shared" si="5"/>
        <v>2.760190771768698</v>
      </c>
    </row>
    <row r="43" spans="1:13" ht="14.25" x14ac:dyDescent="0.2">
      <c r="A43" s="6" t="str">
        <f>SEKTOR_USD!A43</f>
        <v xml:space="preserve"> Madencilik Ürünleri</v>
      </c>
      <c r="B43" s="55">
        <f>SEKTOR_USD!B43*$B$53</f>
        <v>858079.65102638397</v>
      </c>
      <c r="C43" s="55">
        <f>SEKTOR_USD!C43*$C$53</f>
        <v>953875.37300269504</v>
      </c>
      <c r="D43" s="56">
        <f t="shared" si="0"/>
        <v>11.163966172805276</v>
      </c>
      <c r="E43" s="56">
        <f t="shared" si="3"/>
        <v>3.0831702481123466</v>
      </c>
      <c r="F43" s="55">
        <f>SEKTOR_USD!F43*$B$54</f>
        <v>7911040.3209643438</v>
      </c>
      <c r="G43" s="55">
        <f>SEKTOR_USD!G43*$C$54</f>
        <v>7907636.7153898412</v>
      </c>
      <c r="H43" s="56">
        <f t="shared" si="1"/>
        <v>-4.3023489154555533E-2</v>
      </c>
      <c r="I43" s="56">
        <f t="shared" si="4"/>
        <v>2.8173133556641878</v>
      </c>
      <c r="J43" s="55">
        <f>SEKTOR_USD!J43*$B$55</f>
        <v>10419987.232424796</v>
      </c>
      <c r="K43" s="55">
        <f>SEKTOR_USD!K43*$C$55</f>
        <v>10570010.76807975</v>
      </c>
      <c r="L43" s="56">
        <f t="shared" si="2"/>
        <v>1.4397669815574543</v>
      </c>
      <c r="M43" s="56">
        <f t="shared" si="5"/>
        <v>2.760190771768698</v>
      </c>
    </row>
    <row r="44" spans="1:13" ht="18" x14ac:dyDescent="0.25">
      <c r="A44" s="58" t="s">
        <v>33</v>
      </c>
      <c r="B44" s="115">
        <f>SEKTOR_USD!B44*$B$53</f>
        <v>31632533.949691605</v>
      </c>
      <c r="C44" s="115">
        <f>SEKTOR_USD!C44*$C$53</f>
        <v>30938134.979302548</v>
      </c>
      <c r="D44" s="116">
        <f>(C44-B44)/B44*100</f>
        <v>-2.1952050110605406</v>
      </c>
      <c r="E44" s="117">
        <f t="shared" si="3"/>
        <v>100</v>
      </c>
      <c r="F44" s="115">
        <f>SEKTOR_USD!F44*$B$54</f>
        <v>261224080.996371</v>
      </c>
      <c r="G44" s="115">
        <f>SEKTOR_USD!G44*$C$54</f>
        <v>280680056.39101505</v>
      </c>
      <c r="H44" s="116">
        <f>(G44-F44)/F44*100</f>
        <v>7.4480022364072713</v>
      </c>
      <c r="I44" s="116">
        <f t="shared" si="4"/>
        <v>100</v>
      </c>
      <c r="J44" s="115">
        <f>SEKTOR_USD!J44*$B$55</f>
        <v>349699117.94328874</v>
      </c>
      <c r="K44" s="115">
        <f>SEKTOR_USD!K44*$C$55</f>
        <v>382944935.40772945</v>
      </c>
      <c r="L44" s="116">
        <f>(K44-J44)/J44*100</f>
        <v>9.5069777870678625</v>
      </c>
      <c r="M44" s="116">
        <f t="shared" si="5"/>
        <v>100</v>
      </c>
    </row>
    <row r="45" spans="1:13" ht="14.25" hidden="1" x14ac:dyDescent="0.2">
      <c r="A45" s="59" t="s">
        <v>34</v>
      </c>
      <c r="B45" s="55" t="e">
        <f>SEKTOR_USD!#REF!*2.1157</f>
        <v>#REF!</v>
      </c>
      <c r="C45" s="55" t="e">
        <f>SEKTOR_USD!#REF!*2.7012</f>
        <v>#REF!</v>
      </c>
      <c r="D45" s="56"/>
      <c r="E45" s="56"/>
      <c r="F45" s="55" t="e">
        <f>SEKTOR_USD!#REF!*2.1642</f>
        <v>#REF!</v>
      </c>
      <c r="G45" s="55" t="e">
        <f>SEKTOR_USD!#REF!*2.5613</f>
        <v>#REF!</v>
      </c>
      <c r="H45" s="56" t="e">
        <f>(G45-F45)/F45*100</f>
        <v>#REF!</v>
      </c>
      <c r="I45" s="56" t="e">
        <f t="shared" ref="I45:I46" si="6">G45/G$46*100</f>
        <v>#REF!</v>
      </c>
      <c r="J45" s="55" t="e">
        <f>SEKTOR_USD!#REF!*2.0809</f>
        <v>#REF!</v>
      </c>
      <c r="K45" s="55" t="e">
        <f>SEKTOR_USD!#REF!*2.3856</f>
        <v>#REF!</v>
      </c>
      <c r="L45" s="56" t="e">
        <f>(K45-J45)/J45*100</f>
        <v>#REF!</v>
      </c>
      <c r="M45" s="56" t="e">
        <f t="shared" ref="M45:M46" si="7">K45/K$46*100</f>
        <v>#REF!</v>
      </c>
    </row>
    <row r="46" spans="1:13" s="12" customFormat="1" ht="18" hidden="1" x14ac:dyDescent="0.25">
      <c r="A46" s="60" t="s">
        <v>35</v>
      </c>
      <c r="B46" s="61" t="e">
        <f>SEKTOR_USD!#REF!*2.1157</f>
        <v>#REF!</v>
      </c>
      <c r="C46" s="61" t="e">
        <f>SEKTOR_USD!#REF!*2.7012</f>
        <v>#REF!</v>
      </c>
      <c r="D46" s="62" t="e">
        <f>(C46-B46)/B46*100</f>
        <v>#REF!</v>
      </c>
      <c r="E46" s="63" t="e">
        <f>C46/C$46*100</f>
        <v>#REF!</v>
      </c>
      <c r="F46" s="61" t="e">
        <f>SEKTOR_USD!#REF!*2.1642</f>
        <v>#REF!</v>
      </c>
      <c r="G46" s="61" t="e">
        <f>SEKTOR_USD!#REF!*2.5613</f>
        <v>#REF!</v>
      </c>
      <c r="H46" s="62" t="e">
        <f>(G46-F46)/F46*100</f>
        <v>#REF!</v>
      </c>
      <c r="I46" s="63" t="e">
        <f t="shared" si="6"/>
        <v>#REF!</v>
      </c>
      <c r="J46" s="61" t="e">
        <f>SEKTOR_USD!#REF!*2.0809</f>
        <v>#REF!</v>
      </c>
      <c r="K46" s="61" t="e">
        <f>SEKTOR_USD!#REF!*2.3856</f>
        <v>#REF!</v>
      </c>
      <c r="L46" s="62" t="e">
        <f>(K46-J46)/J46*100</f>
        <v>#REF!</v>
      </c>
      <c r="M46" s="63" t="e">
        <f t="shared" si="7"/>
        <v>#REF!</v>
      </c>
    </row>
    <row r="47" spans="1:13" s="12" customFormat="1" ht="18" hidden="1" x14ac:dyDescent="0.25">
      <c r="A47" s="13"/>
      <c r="B47" s="14"/>
      <c r="C47" s="14"/>
      <c r="D47" s="15"/>
      <c r="E47" s="16"/>
      <c r="F47" s="16"/>
      <c r="G47" s="16"/>
      <c r="H47" s="16"/>
      <c r="I47" s="16"/>
    </row>
    <row r="48" spans="1:13" hidden="1" x14ac:dyDescent="0.2">
      <c r="A48" s="1" t="s">
        <v>118</v>
      </c>
    </row>
    <row r="49" spans="1:3" hidden="1" x14ac:dyDescent="0.2">
      <c r="A49" s="1" t="s">
        <v>115</v>
      </c>
    </row>
    <row r="51" spans="1:3" x14ac:dyDescent="0.2">
      <c r="A51" s="17" t="s">
        <v>122</v>
      </c>
    </row>
    <row r="52" spans="1:3" x14ac:dyDescent="0.2">
      <c r="A52" s="112"/>
      <c r="B52" s="113">
        <v>2015</v>
      </c>
      <c r="C52" s="113">
        <v>2016</v>
      </c>
    </row>
    <row r="53" spans="1:3" x14ac:dyDescent="0.2">
      <c r="A53" s="123" t="s">
        <v>226</v>
      </c>
      <c r="B53" s="114">
        <v>3.0026999999999999</v>
      </c>
      <c r="C53" s="114">
        <v>2.9601000000000002</v>
      </c>
    </row>
    <row r="54" spans="1:3" x14ac:dyDescent="0.2">
      <c r="A54" s="113" t="s">
        <v>227</v>
      </c>
      <c r="B54" s="114">
        <v>2.6556000000000002</v>
      </c>
      <c r="C54" s="114">
        <v>2.9315000000000002</v>
      </c>
    </row>
    <row r="55" spans="1:3" x14ac:dyDescent="0.2">
      <c r="A55" s="113" t="s">
        <v>228</v>
      </c>
      <c r="B55" s="114">
        <v>2.5566</v>
      </c>
      <c r="C55" s="114">
        <v>2.9249999999999998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C11" sqref="C11:C12"/>
    </sheetView>
  </sheetViews>
  <sheetFormatPr defaultColWidth="9.140625" defaultRowHeight="12.75" x14ac:dyDescent="0.2"/>
  <cols>
    <col min="1" max="1" width="51" style="7" customWidth="1"/>
    <col min="2" max="2" width="14.42578125" style="7" customWidth="1"/>
    <col min="3" max="3" width="17.85546875" style="7" bestFit="1" customWidth="1"/>
    <col min="4" max="4" width="14.42578125" style="7" customWidth="1"/>
    <col min="5" max="5" width="17.85546875" style="7" bestFit="1" customWidth="1"/>
    <col min="6" max="6" width="19.85546875" style="7" bestFit="1" customWidth="1"/>
    <col min="7" max="7" width="19.85546875" style="7" customWidth="1"/>
    <col min="8" max="16384" width="9.140625" style="7"/>
  </cols>
  <sheetData>
    <row r="1" spans="1:7" x14ac:dyDescent="0.2">
      <c r="B1" s="8"/>
    </row>
    <row r="2" spans="1:7" x14ac:dyDescent="0.2">
      <c r="B2" s="8"/>
    </row>
    <row r="3" spans="1:7" x14ac:dyDescent="0.2">
      <c r="B3" s="8"/>
    </row>
    <row r="4" spans="1:7" x14ac:dyDescent="0.2">
      <c r="B4" s="8"/>
      <c r="C4" s="8"/>
    </row>
    <row r="5" spans="1:7" ht="26.25" x14ac:dyDescent="0.2">
      <c r="A5" s="147" t="s">
        <v>37</v>
      </c>
      <c r="B5" s="148"/>
      <c r="C5" s="148"/>
      <c r="D5" s="148"/>
      <c r="E5" s="148"/>
      <c r="F5" s="148"/>
      <c r="G5" s="149"/>
    </row>
    <row r="6" spans="1:7" ht="50.25" customHeight="1" x14ac:dyDescent="0.2">
      <c r="A6" s="47"/>
      <c r="B6" s="151" t="s">
        <v>127</v>
      </c>
      <c r="C6" s="151"/>
      <c r="D6" s="151" t="s">
        <v>128</v>
      </c>
      <c r="E6" s="151"/>
      <c r="F6" s="151" t="s">
        <v>125</v>
      </c>
      <c r="G6" s="151"/>
    </row>
    <row r="7" spans="1:7" ht="30" x14ac:dyDescent="0.25">
      <c r="A7" s="48" t="s">
        <v>1</v>
      </c>
      <c r="B7" s="64" t="s">
        <v>38</v>
      </c>
      <c r="C7" s="64" t="s">
        <v>39</v>
      </c>
      <c r="D7" s="64" t="s">
        <v>38</v>
      </c>
      <c r="E7" s="64" t="s">
        <v>39</v>
      </c>
      <c r="F7" s="64" t="s">
        <v>38</v>
      </c>
      <c r="G7" s="64" t="s">
        <v>39</v>
      </c>
    </row>
    <row r="8" spans="1:7" ht="16.5" x14ac:dyDescent="0.25">
      <c r="A8" s="49" t="s">
        <v>2</v>
      </c>
      <c r="B8" s="118">
        <f>SEKTOR_USD!D8</f>
        <v>-4.3511850506328109E-4</v>
      </c>
      <c r="C8" s="118">
        <f>SEKTOR_TL!D8</f>
        <v>-1.4616176869763002</v>
      </c>
      <c r="D8" s="118">
        <f>SEKTOR_USD!H8</f>
        <v>-2.9432203617554276E-2</v>
      </c>
      <c r="E8" s="118">
        <f>SEKTOR_TL!H8</f>
        <v>7.140363574903577</v>
      </c>
      <c r="F8" s="118">
        <f>SEKTOR_USD!L8</f>
        <v>-4.0231200001864753E-2</v>
      </c>
      <c r="G8" s="118">
        <f>SEKTOR_TL!L8</f>
        <v>9.8069209103710069</v>
      </c>
    </row>
    <row r="9" spans="1:7" s="11" customFormat="1" ht="15.75" x14ac:dyDescent="0.25">
      <c r="A9" s="52" t="s">
        <v>3</v>
      </c>
      <c r="B9" s="119">
        <f>SEKTOR_USD!D9</f>
        <v>-2.7182850981592788E-2</v>
      </c>
      <c r="C9" s="119">
        <f>SEKTOR_TL!D9</f>
        <v>-4.0984433073771243</v>
      </c>
      <c r="D9" s="119">
        <f>SEKTOR_USD!H9</f>
        <v>-4.2875817893529233E-2</v>
      </c>
      <c r="E9" s="119">
        <f>SEKTOR_TL!H9</f>
        <v>5.6563315199999655</v>
      </c>
      <c r="F9" s="119">
        <f>SEKTOR_USD!L9</f>
        <v>-4.4373144417160892E-2</v>
      </c>
      <c r="G9" s="119">
        <f>SEKTOR_TL!L9</f>
        <v>9.3330420315968112</v>
      </c>
    </row>
    <row r="10" spans="1:7" ht="14.25" x14ac:dyDescent="0.2">
      <c r="A10" s="6" t="s">
        <v>4</v>
      </c>
      <c r="B10" s="120">
        <f>SEKTOR_USD!D10</f>
        <v>9.3687326651630043E-2</v>
      </c>
      <c r="C10" s="120">
        <f>SEKTOR_TL!D10</f>
        <v>7.8170931368931287</v>
      </c>
      <c r="D10" s="120">
        <f>SEKTOR_USD!H10</f>
        <v>4.3612740578694575E-2</v>
      </c>
      <c r="E10" s="120">
        <f>SEKTOR_TL!H10</f>
        <v>15.203748644616777</v>
      </c>
      <c r="F10" s="120">
        <f>SEKTOR_USD!L10</f>
        <v>1.8205608212555457E-2</v>
      </c>
      <c r="G10" s="120">
        <f>SEKTOR_TL!L10</f>
        <v>16.492662286698135</v>
      </c>
    </row>
    <row r="11" spans="1:7" ht="14.25" x14ac:dyDescent="0.2">
      <c r="A11" s="6" t="s">
        <v>5</v>
      </c>
      <c r="B11" s="120">
        <f>SEKTOR_USD!D11</f>
        <v>5.8815865615257534E-2</v>
      </c>
      <c r="C11" s="120">
        <f>SEKTOR_TL!D11</f>
        <v>4.3794199822734194</v>
      </c>
      <c r="D11" s="120">
        <f>SEKTOR_USD!H11</f>
        <v>-7.20788977054303E-2</v>
      </c>
      <c r="E11" s="120">
        <f>SEKTOR_TL!H11</f>
        <v>2.4326220581612841</v>
      </c>
      <c r="F11" s="120">
        <f>SEKTOR_USD!L11</f>
        <v>-7.702990243017882E-2</v>
      </c>
      <c r="G11" s="120">
        <f>SEKTOR_TL!L11</f>
        <v>5.5967900880750401</v>
      </c>
    </row>
    <row r="12" spans="1:7" ht="14.25" x14ac:dyDescent="0.2">
      <c r="A12" s="6" t="s">
        <v>6</v>
      </c>
      <c r="B12" s="120">
        <f>SEKTOR_USD!D12</f>
        <v>5.0331064932721548E-2</v>
      </c>
      <c r="C12" s="120">
        <f>SEKTOR_TL!D12</f>
        <v>3.5429774971642072</v>
      </c>
      <c r="D12" s="120">
        <f>SEKTOR_USD!H12</f>
        <v>1.3394311145153104E-2</v>
      </c>
      <c r="E12" s="120">
        <f>SEKTOR_TL!H12</f>
        <v>11.867955381910534</v>
      </c>
      <c r="F12" s="120">
        <f>SEKTOR_USD!L12</f>
        <v>1.1284771045109387E-2</v>
      </c>
      <c r="G12" s="120">
        <f>SEKTOR_TL!L12</f>
        <v>15.700850946841301</v>
      </c>
    </row>
    <row r="13" spans="1:7" ht="14.25" x14ac:dyDescent="0.2">
      <c r="A13" s="6" t="s">
        <v>7</v>
      </c>
      <c r="B13" s="120">
        <f>SEKTOR_USD!D13</f>
        <v>0.17126761989955241</v>
      </c>
      <c r="C13" s="120">
        <f>SEKTOR_TL!D13</f>
        <v>15.465057503735494</v>
      </c>
      <c r="D13" s="120">
        <f>SEKTOR_USD!H13</f>
        <v>1.7237306098913718E-2</v>
      </c>
      <c r="E13" s="120">
        <f>SEKTOR_TL!H13</f>
        <v>12.292181157891479</v>
      </c>
      <c r="F13" s="120">
        <f>SEKTOR_USD!L13</f>
        <v>5.6525516520975483E-3</v>
      </c>
      <c r="G13" s="120">
        <f>SEKTOR_TL!L13</f>
        <v>15.056470061111815</v>
      </c>
    </row>
    <row r="14" spans="1:7" ht="14.25" x14ac:dyDescent="0.2">
      <c r="A14" s="6" t="s">
        <v>8</v>
      </c>
      <c r="B14" s="120">
        <f>SEKTOR_USD!D14</f>
        <v>-0.4681215481459271</v>
      </c>
      <c r="C14" s="120">
        <f>SEKTOR_TL!D14</f>
        <v>-47.566743086780519</v>
      </c>
      <c r="D14" s="120">
        <f>SEKTOR_USD!H14</f>
        <v>-0.34616238930968857</v>
      </c>
      <c r="E14" s="120">
        <f>SEKTOR_TL!H14</f>
        <v>-27.823280775017011</v>
      </c>
      <c r="F14" s="120">
        <f>SEKTOR_USD!L14</f>
        <v>-0.25496784370888492</v>
      </c>
      <c r="G14" s="120">
        <f>SEKTOR_TL!L14</f>
        <v>-14.761047596357985</v>
      </c>
    </row>
    <row r="15" spans="1:7" ht="14.25" x14ac:dyDescent="0.2">
      <c r="A15" s="6" t="s">
        <v>9</v>
      </c>
      <c r="B15" s="120">
        <f>SEKTOR_USD!D15</f>
        <v>0.53601647573744704</v>
      </c>
      <c r="C15" s="120">
        <f>SEKTOR_TL!D15</f>
        <v>51.422465442116014</v>
      </c>
      <c r="D15" s="120">
        <f>SEKTOR_USD!H15</f>
        <v>-9.2889856960306938E-2</v>
      </c>
      <c r="E15" s="120">
        <f>SEKTOR_TL!H15</f>
        <v>0.13531346290330939</v>
      </c>
      <c r="F15" s="120">
        <f>SEKTOR_USD!L15</f>
        <v>-0.10764644787199806</v>
      </c>
      <c r="G15" s="120">
        <f>SEKTOR_TL!L15</f>
        <v>2.0939583812252858</v>
      </c>
    </row>
    <row r="16" spans="1:7" ht="14.25" x14ac:dyDescent="0.2">
      <c r="A16" s="6" t="s">
        <v>10</v>
      </c>
      <c r="B16" s="120">
        <f>SEKTOR_USD!D16</f>
        <v>0.23227259193195149</v>
      </c>
      <c r="C16" s="120">
        <f>SEKTOR_TL!D16</f>
        <v>21.479005540938825</v>
      </c>
      <c r="D16" s="120">
        <f>SEKTOR_USD!H16</f>
        <v>0.18871698285935623</v>
      </c>
      <c r="E16" s="120">
        <f>SEKTOR_TL!H16</f>
        <v>31.221713934786983</v>
      </c>
      <c r="F16" s="120">
        <f>SEKTOR_USD!L16</f>
        <v>0.11331345625558997</v>
      </c>
      <c r="G16" s="120">
        <f>SEKTOR_TL!L16</f>
        <v>27.373928637549888</v>
      </c>
    </row>
    <row r="17" spans="1:7" ht="14.25" x14ac:dyDescent="0.2">
      <c r="A17" s="5" t="s">
        <v>11</v>
      </c>
      <c r="B17" s="120">
        <f>SEKTOR_USD!D17</f>
        <v>-2.8667712091878461E-2</v>
      </c>
      <c r="C17" s="120">
        <f>SEKTOR_TL!D17</f>
        <v>-4.2448228115752249</v>
      </c>
      <c r="D17" s="120">
        <f>SEKTOR_USD!H17</f>
        <v>9.213843150732659E-2</v>
      </c>
      <c r="E17" s="120">
        <f>SEKTOR_TL!H17</f>
        <v>20.560468894552201</v>
      </c>
      <c r="F17" s="120">
        <f>SEKTOR_USD!L17</f>
        <v>8.5600876182074126E-2</v>
      </c>
      <c r="G17" s="120">
        <f>SEKTOR_TL!L17</f>
        <v>24.203338920150475</v>
      </c>
    </row>
    <row r="18" spans="1:7" s="11" customFormat="1" ht="15.75" x14ac:dyDescent="0.25">
      <c r="A18" s="52" t="s">
        <v>12</v>
      </c>
      <c r="B18" s="119">
        <f>SEKTOR_USD!D18</f>
        <v>0.17939422031804364</v>
      </c>
      <c r="C18" s="119">
        <f>SEKTOR_TL!D18</f>
        <v>16.266188149446865</v>
      </c>
      <c r="D18" s="119">
        <f>SEKTOR_USD!H18</f>
        <v>-8.938523232294715E-4</v>
      </c>
      <c r="E18" s="119">
        <f>SEKTOR_TL!H18</f>
        <v>10.290694077212409</v>
      </c>
      <c r="F18" s="119">
        <f>SEKTOR_USD!L18</f>
        <v>-5.7905938670222312E-2</v>
      </c>
      <c r="G18" s="119">
        <f>SEKTOR_TL!L18</f>
        <v>7.7847582488304701</v>
      </c>
    </row>
    <row r="19" spans="1:7" ht="14.25" x14ac:dyDescent="0.2">
      <c r="A19" s="6" t="s">
        <v>13</v>
      </c>
      <c r="B19" s="120">
        <f>SEKTOR_USD!D19</f>
        <v>0.17939422031804364</v>
      </c>
      <c r="C19" s="120">
        <f>SEKTOR_TL!D19</f>
        <v>16.266188149446865</v>
      </c>
      <c r="D19" s="120">
        <f>SEKTOR_USD!H19</f>
        <v>-8.938523232294715E-4</v>
      </c>
      <c r="E19" s="120">
        <f>SEKTOR_TL!H19</f>
        <v>10.290694077212409</v>
      </c>
      <c r="F19" s="120">
        <f>SEKTOR_USD!L19</f>
        <v>-5.7905938670222312E-2</v>
      </c>
      <c r="G19" s="120">
        <f>SEKTOR_TL!L19</f>
        <v>7.7847582488304701</v>
      </c>
    </row>
    <row r="20" spans="1:7" s="11" customFormat="1" ht="15.75" x14ac:dyDescent="0.25">
      <c r="A20" s="52" t="s">
        <v>114</v>
      </c>
      <c r="B20" s="119">
        <f>SEKTOR_USD!D20</f>
        <v>2.1942783630252816E-2</v>
      </c>
      <c r="C20" s="119">
        <f>SEKTOR_TL!D20</f>
        <v>0.74442447876617324</v>
      </c>
      <c r="D20" s="119">
        <f>SEKTOR_USD!H20</f>
        <v>3.9105424867778016E-3</v>
      </c>
      <c r="E20" s="119">
        <f>SEKTOR_TL!H20</f>
        <v>10.82104817367032</v>
      </c>
      <c r="F20" s="119">
        <f>SEKTOR_USD!L20</f>
        <v>-1.7002860678255738E-2</v>
      </c>
      <c r="G20" s="119">
        <f>SEKTOR_TL!L20</f>
        <v>12.464469706489147</v>
      </c>
    </row>
    <row r="21" spans="1:7" ht="14.25" x14ac:dyDescent="0.2">
      <c r="A21" s="6" t="s">
        <v>113</v>
      </c>
      <c r="B21" s="120">
        <f>SEKTOR_USD!D21</f>
        <v>2.1942783630252816E-2</v>
      </c>
      <c r="C21" s="120">
        <f>SEKTOR_TL!D21</f>
        <v>0.74442447876617324</v>
      </c>
      <c r="D21" s="120">
        <f>SEKTOR_USD!H21</f>
        <v>3.9105424867778016E-3</v>
      </c>
      <c r="E21" s="120">
        <f>SEKTOR_TL!H21</f>
        <v>10.82104817367032</v>
      </c>
      <c r="F21" s="120">
        <f>SEKTOR_USD!L21</f>
        <v>-1.7002860678255738E-2</v>
      </c>
      <c r="G21" s="120">
        <f>SEKTOR_TL!L21</f>
        <v>12.464469706489147</v>
      </c>
    </row>
    <row r="22" spans="1:7" ht="16.5" x14ac:dyDescent="0.25">
      <c r="A22" s="49" t="s">
        <v>14</v>
      </c>
      <c r="B22" s="118">
        <f>SEKTOR_USD!D22</f>
        <v>-1.3661291269986164E-2</v>
      </c>
      <c r="C22" s="118">
        <f>SEKTOR_TL!D22</f>
        <v>-2.7654706859921294</v>
      </c>
      <c r="D22" s="118">
        <f>SEKTOR_USD!H22</f>
        <v>-2.3633091608860513E-2</v>
      </c>
      <c r="E22" s="118">
        <f>SEKTOR_TL!H22</f>
        <v>7.78052387214285</v>
      </c>
      <c r="F22" s="118">
        <f>SEKTOR_USD!L22</f>
        <v>-4.0773962995214297E-2</v>
      </c>
      <c r="G22" s="118">
        <f>SEKTOR_TL!L22</f>
        <v>9.7448235249549437</v>
      </c>
    </row>
    <row r="23" spans="1:7" s="11" customFormat="1" ht="15.75" x14ac:dyDescent="0.25">
      <c r="A23" s="52" t="s">
        <v>15</v>
      </c>
      <c r="B23" s="119">
        <f>SEKTOR_USD!D23</f>
        <v>-6.7920413352695608E-3</v>
      </c>
      <c r="C23" s="119">
        <f>SEKTOR_TL!D23</f>
        <v>-2.08829125642026</v>
      </c>
      <c r="D23" s="119">
        <f>SEKTOR_USD!H23</f>
        <v>-2.4805714695123604E-2</v>
      </c>
      <c r="E23" s="119">
        <f>SEKTOR_TL!H23</f>
        <v>7.6510787532476785</v>
      </c>
      <c r="F23" s="119">
        <f>SEKTOR_USD!L23</f>
        <v>-4.6706304555668043E-2</v>
      </c>
      <c r="G23" s="119">
        <f>SEKTOR_TL!L23</f>
        <v>9.0661057331874719</v>
      </c>
    </row>
    <row r="24" spans="1:7" ht="14.25" x14ac:dyDescent="0.2">
      <c r="A24" s="6" t="s">
        <v>16</v>
      </c>
      <c r="B24" s="120">
        <f>SEKTOR_USD!D24</f>
        <v>1.4185065260648111E-2</v>
      </c>
      <c r="C24" s="120">
        <f>SEKTOR_TL!D24</f>
        <v>-2.0341303558631424E-2</v>
      </c>
      <c r="D24" s="120">
        <f>SEKTOR_USD!H24</f>
        <v>-1.1217296181779246E-2</v>
      </c>
      <c r="E24" s="120">
        <f>SEKTOR_TL!H24</f>
        <v>9.1510956560895593</v>
      </c>
      <c r="F24" s="120">
        <f>SEKTOR_USD!L24</f>
        <v>-2.3309758585658535E-2</v>
      </c>
      <c r="G24" s="120">
        <f>SEKTOR_TL!L24</f>
        <v>11.742899011849671</v>
      </c>
    </row>
    <row r="25" spans="1:7" ht="14.25" x14ac:dyDescent="0.2">
      <c r="A25" s="6" t="s">
        <v>17</v>
      </c>
      <c r="B25" s="120">
        <f>SEKTOR_USD!D25</f>
        <v>-5.2809954149896865E-2</v>
      </c>
      <c r="C25" s="120">
        <f>SEKTOR_TL!D25</f>
        <v>-6.6247958596965875</v>
      </c>
      <c r="D25" s="120">
        <f>SEKTOR_USD!H25</f>
        <v>-5.6478663807051022E-2</v>
      </c>
      <c r="E25" s="120">
        <f>SEKTOR_TL!H25</f>
        <v>4.1547219856013795</v>
      </c>
      <c r="F25" s="120">
        <f>SEKTOR_USD!L25</f>
        <v>-0.1078057180992209</v>
      </c>
      <c r="G25" s="120">
        <f>SEKTOR_TL!L25</f>
        <v>2.0757363122810948</v>
      </c>
    </row>
    <row r="26" spans="1:7" ht="14.25" x14ac:dyDescent="0.2">
      <c r="A26" s="6" t="s">
        <v>18</v>
      </c>
      <c r="B26" s="120">
        <f>SEKTOR_USD!D26</f>
        <v>-5.6502569540703651E-2</v>
      </c>
      <c r="C26" s="120">
        <f>SEKTOR_TL!D26</f>
        <v>-6.988818599841359</v>
      </c>
      <c r="D26" s="120">
        <f>SEKTOR_USD!H26</f>
        <v>-5.5079708842281194E-2</v>
      </c>
      <c r="E26" s="120">
        <f>SEKTOR_TL!H26</f>
        <v>4.3091517370406995</v>
      </c>
      <c r="F26" s="120">
        <f>SEKTOR_USD!L26</f>
        <v>-9.0133433414939179E-2</v>
      </c>
      <c r="G26" s="120">
        <f>SEKTOR_TL!L26</f>
        <v>4.0976182140852186</v>
      </c>
    </row>
    <row r="27" spans="1:7" s="11" customFormat="1" ht="15.75" x14ac:dyDescent="0.25">
      <c r="A27" s="52" t="s">
        <v>19</v>
      </c>
      <c r="B27" s="119">
        <f>SEKTOR_USD!D27</f>
        <v>7.9624747185689237E-3</v>
      </c>
      <c r="C27" s="119">
        <f>SEKTOR_TL!D27</f>
        <v>-0.63377222451673187</v>
      </c>
      <c r="D27" s="119">
        <f>SEKTOR_USD!H27</f>
        <v>-0.10942451436621059</v>
      </c>
      <c r="E27" s="119">
        <f>SEKTOR_TL!H27</f>
        <v>-1.689936882984868</v>
      </c>
      <c r="F27" s="119">
        <f>SEKTOR_USD!L27</f>
        <v>-0.1121118521740494</v>
      </c>
      <c r="G27" s="119">
        <f>SEKTOR_TL!L27</f>
        <v>1.5830725334782862</v>
      </c>
    </row>
    <row r="28" spans="1:7" ht="14.25" x14ac:dyDescent="0.2">
      <c r="A28" s="6" t="s">
        <v>20</v>
      </c>
      <c r="B28" s="120">
        <f>SEKTOR_USD!D28</f>
        <v>7.9624747185689237E-3</v>
      </c>
      <c r="C28" s="120">
        <f>SEKTOR_TL!D28</f>
        <v>-0.63377222451673187</v>
      </c>
      <c r="D28" s="120">
        <f>SEKTOR_USD!H28</f>
        <v>-0.10942451436621059</v>
      </c>
      <c r="E28" s="120">
        <f>SEKTOR_TL!H28</f>
        <v>-1.689936882984868</v>
      </c>
      <c r="F28" s="120">
        <f>SEKTOR_USD!L28</f>
        <v>-0.1121118521740494</v>
      </c>
      <c r="G28" s="120">
        <f>SEKTOR_TL!L28</f>
        <v>1.5830725334782862</v>
      </c>
    </row>
    <row r="29" spans="1:7" s="11" customFormat="1" ht="15.75" x14ac:dyDescent="0.25">
      <c r="A29" s="52" t="s">
        <v>21</v>
      </c>
      <c r="B29" s="119">
        <f>SEKTOR_USD!D29</f>
        <v>-1.8146987107174328E-2</v>
      </c>
      <c r="C29" s="119">
        <f>SEKTOR_TL!D29</f>
        <v>-3.2076763091866058</v>
      </c>
      <c r="D29" s="119">
        <f>SEKTOR_USD!H29</f>
        <v>-7.1532113500878403E-3</v>
      </c>
      <c r="E29" s="119">
        <f>SEKTOR_TL!H29</f>
        <v>9.5997274034951641</v>
      </c>
      <c r="F29" s="119">
        <f>SEKTOR_USD!L29</f>
        <v>-2.6391137780885532E-2</v>
      </c>
      <c r="G29" s="119">
        <f>SEKTOR_TL!L29</f>
        <v>11.390359148514023</v>
      </c>
    </row>
    <row r="30" spans="1:7" ht="14.25" x14ac:dyDescent="0.2">
      <c r="A30" s="6" t="s">
        <v>22</v>
      </c>
      <c r="B30" s="120">
        <f>SEKTOR_USD!D30</f>
        <v>-4.3552484262102675E-2</v>
      </c>
      <c r="C30" s="120">
        <f>SEKTOR_TL!D30</f>
        <v>-5.7121826577496879</v>
      </c>
      <c r="D30" s="120">
        <f>SEKTOR_USD!H30</f>
        <v>2.6138552582406049E-2</v>
      </c>
      <c r="E30" s="120">
        <f>SEKTOR_TL!H30</f>
        <v>13.274784112642102</v>
      </c>
      <c r="F30" s="120">
        <f>SEKTOR_USD!L30</f>
        <v>2.0173103876592435E-2</v>
      </c>
      <c r="G30" s="120">
        <f>SEKTOR_TL!L30</f>
        <v>16.71776299925811</v>
      </c>
    </row>
    <row r="31" spans="1:7" ht="14.25" x14ac:dyDescent="0.2">
      <c r="A31" s="6" t="s">
        <v>23</v>
      </c>
      <c r="B31" s="120">
        <f>SEKTOR_USD!D31</f>
        <v>3.7018997947412924E-2</v>
      </c>
      <c r="C31" s="120">
        <f>SEKTOR_TL!D31</f>
        <v>2.2306569362286295</v>
      </c>
      <c r="D31" s="120">
        <f>SEKTOR_USD!H31</f>
        <v>0.11179220790948596</v>
      </c>
      <c r="E31" s="120">
        <f>SEKTOR_TL!H31</f>
        <v>22.730036808504984</v>
      </c>
      <c r="F31" s="120">
        <f>SEKTOR_USD!L31</f>
        <v>0.10387444603150597</v>
      </c>
      <c r="G31" s="120">
        <f>SEKTOR_TL!L31</f>
        <v>26.294013715174657</v>
      </c>
    </row>
    <row r="32" spans="1:7" ht="14.25" x14ac:dyDescent="0.2">
      <c r="A32" s="6" t="s">
        <v>24</v>
      </c>
      <c r="B32" s="120">
        <f>SEKTOR_USD!D32</f>
        <v>-0.73727109539772651</v>
      </c>
      <c r="C32" s="120">
        <f>SEKTOR_TL!D32</f>
        <v>-74.099849118686862</v>
      </c>
      <c r="D32" s="120">
        <f>SEKTOR_USD!H32</f>
        <v>-0.40651494219231021</v>
      </c>
      <c r="E32" s="120">
        <f>SEKTOR_TL!H32</f>
        <v>-34.485560816265895</v>
      </c>
      <c r="F32" s="120">
        <f>SEKTOR_USD!L32</f>
        <v>-0.40260728184240202</v>
      </c>
      <c r="G32" s="120">
        <f>SEKTOR_TL!L32</f>
        <v>-31.652440717712039</v>
      </c>
    </row>
    <row r="33" spans="1:7" ht="14.25" x14ac:dyDescent="0.2">
      <c r="A33" s="6" t="s">
        <v>107</v>
      </c>
      <c r="B33" s="120">
        <f>SEKTOR_USD!D33</f>
        <v>-5.1105454586121146E-2</v>
      </c>
      <c r="C33" s="120">
        <f>SEKTOR_TL!D33</f>
        <v>-6.4567641163078875</v>
      </c>
      <c r="D33" s="120">
        <f>SEKTOR_USD!H33</f>
        <v>-4.3122862806317386E-2</v>
      </c>
      <c r="E33" s="120">
        <f>SEKTOR_TL!H33</f>
        <v>5.6290603887362778</v>
      </c>
      <c r="F33" s="120">
        <f>SEKTOR_USD!L33</f>
        <v>-5.7215751558828076E-2</v>
      </c>
      <c r="G33" s="120">
        <f>SEKTOR_TL!L33</f>
        <v>7.8637223926475652</v>
      </c>
    </row>
    <row r="34" spans="1:7" ht="14.25" x14ac:dyDescent="0.2">
      <c r="A34" s="6" t="s">
        <v>25</v>
      </c>
      <c r="B34" s="120">
        <f>SEKTOR_USD!D34</f>
        <v>-7.6691416385174072E-2</v>
      </c>
      <c r="C34" s="120">
        <f>SEKTOR_TL!D34</f>
        <v>-8.9790608999151953</v>
      </c>
      <c r="D34" s="120">
        <f>SEKTOR_USD!H34</f>
        <v>-3.9939203259780287E-2</v>
      </c>
      <c r="E34" s="120">
        <f>SEKTOR_TL!H34</f>
        <v>5.9805025472192437</v>
      </c>
      <c r="F34" s="120">
        <f>SEKTOR_USD!L34</f>
        <v>-4.1816145795331772E-2</v>
      </c>
      <c r="G34" s="120">
        <f>SEKTOR_TL!L34</f>
        <v>9.6255876378258094</v>
      </c>
    </row>
    <row r="35" spans="1:7" ht="14.25" x14ac:dyDescent="0.2">
      <c r="A35" s="6" t="s">
        <v>26</v>
      </c>
      <c r="B35" s="120">
        <f>SEKTOR_USD!D35</f>
        <v>7.4556730465014098E-3</v>
      </c>
      <c r="C35" s="120">
        <f>SEKTOR_TL!D35</f>
        <v>-0.68373338045928955</v>
      </c>
      <c r="D35" s="120">
        <f>SEKTOR_USD!H35</f>
        <v>-4.6879474868423365E-2</v>
      </c>
      <c r="E35" s="120">
        <f>SEKTOR_TL!H35</f>
        <v>5.2143703653869764</v>
      </c>
      <c r="F35" s="120">
        <f>SEKTOR_USD!L35</f>
        <v>-5.5558558723560969E-2</v>
      </c>
      <c r="G35" s="120">
        <f>SEKTOR_TL!L35</f>
        <v>8.0533214321201747</v>
      </c>
    </row>
    <row r="36" spans="1:7" ht="14.25" x14ac:dyDescent="0.2">
      <c r="A36" s="6" t="s">
        <v>27</v>
      </c>
      <c r="B36" s="120">
        <f>SEKTOR_USD!D36</f>
        <v>-5.4144347178639474E-2</v>
      </c>
      <c r="C36" s="120">
        <f>SEKTOR_TL!D36</f>
        <v>-6.7563420282908817</v>
      </c>
      <c r="D36" s="120">
        <f>SEKTOR_USD!H36</f>
        <v>-0.13416952673022342</v>
      </c>
      <c r="E36" s="120">
        <f>SEKTOR_TL!H36</f>
        <v>-4.4215231062528204</v>
      </c>
      <c r="F36" s="120">
        <f>SEKTOR_USD!L36</f>
        <v>-0.18119567183953333</v>
      </c>
      <c r="G36" s="120">
        <f>SEKTOR_TL!L36</f>
        <v>-6.3207908992660311</v>
      </c>
    </row>
    <row r="37" spans="1:7" ht="14.25" x14ac:dyDescent="0.2">
      <c r="A37" s="6" t="s">
        <v>108</v>
      </c>
      <c r="B37" s="120">
        <f>SEKTOR_USD!D37</f>
        <v>2.2930893846907274E-2</v>
      </c>
      <c r="C37" s="120">
        <f>SEKTOR_TL!D37</f>
        <v>0.84183364559334073</v>
      </c>
      <c r="D37" s="120">
        <f>SEKTOR_USD!H37</f>
        <v>-2.293552973655677E-2</v>
      </c>
      <c r="E37" s="120">
        <f>SEKTOR_TL!H37</f>
        <v>7.8575272848803905</v>
      </c>
      <c r="F37" s="120">
        <f>SEKTOR_USD!L37</f>
        <v>-4.3203184409738693E-2</v>
      </c>
      <c r="G37" s="120">
        <f>SEKTOR_TL!L37</f>
        <v>9.4668968787262155</v>
      </c>
    </row>
    <row r="38" spans="1:7" ht="14.25" x14ac:dyDescent="0.2">
      <c r="A38" s="5" t="s">
        <v>28</v>
      </c>
      <c r="B38" s="120">
        <f>SEKTOR_USD!D38</f>
        <v>0.33812755651370718</v>
      </c>
      <c r="C38" s="120">
        <f>SEKTOR_TL!D38</f>
        <v>31.914323110408137</v>
      </c>
      <c r="D38" s="120">
        <f>SEKTOR_USD!H38</f>
        <v>-0.17087016120876852</v>
      </c>
      <c r="E38" s="120">
        <f>SEKTOR_TL!H38</f>
        <v>-8.4728828733056609</v>
      </c>
      <c r="F38" s="120">
        <f>SEKTOR_USD!L38</f>
        <v>-0.27687971416143398</v>
      </c>
      <c r="G38" s="120">
        <f>SEKTOR_TL!L38</f>
        <v>-17.267979500985472</v>
      </c>
    </row>
    <row r="39" spans="1:7" ht="14.25" x14ac:dyDescent="0.2">
      <c r="A39" s="5" t="s">
        <v>109</v>
      </c>
      <c r="B39" s="120">
        <f>SEKTOR_USD!D39</f>
        <v>-0.12486800380476537</v>
      </c>
      <c r="C39" s="120">
        <f>SEKTOR_TL!D39</f>
        <v>-13.728370402054344</v>
      </c>
      <c r="D39" s="120">
        <f>SEKTOR_USD!H39</f>
        <v>6.3932977193904783E-2</v>
      </c>
      <c r="E39" s="120">
        <f>SEKTOR_TL!H39</f>
        <v>17.446886678864747</v>
      </c>
      <c r="F39" s="120">
        <f>SEKTOR_USD!L39</f>
        <v>9.5829364776333303E-2</v>
      </c>
      <c r="G39" s="120">
        <f>SEKTOR_TL!L39</f>
        <v>25.373577875724585</v>
      </c>
    </row>
    <row r="40" spans="1:7" ht="14.25" x14ac:dyDescent="0.2">
      <c r="A40" s="5" t="s">
        <v>29</v>
      </c>
      <c r="B40" s="120">
        <f>SEKTOR_USD!D40</f>
        <v>2.5773540282130858E-2</v>
      </c>
      <c r="C40" s="120">
        <f>SEKTOR_TL!D40</f>
        <v>1.1220653608131193</v>
      </c>
      <c r="D40" s="120">
        <f>SEKTOR_USD!H40</f>
        <v>-3.9219397490264485E-2</v>
      </c>
      <c r="E40" s="120">
        <f>SEKTOR_TL!H40</f>
        <v>6.0599614496644651</v>
      </c>
      <c r="F40" s="120">
        <f>SEKTOR_USD!L40</f>
        <v>-5.5645857331066639E-2</v>
      </c>
      <c r="G40" s="120">
        <f>SEKTOR_TL!L40</f>
        <v>8.0433336191281199</v>
      </c>
    </row>
    <row r="41" spans="1:7" ht="14.25" x14ac:dyDescent="0.2">
      <c r="A41" s="6" t="s">
        <v>30</v>
      </c>
      <c r="B41" s="120">
        <f>SEKTOR_USD!D41</f>
        <v>-0.18267498652522207</v>
      </c>
      <c r="C41" s="120">
        <f>SEKTOR_TL!D41</f>
        <v>-19.427056569531086</v>
      </c>
      <c r="D41" s="120">
        <f>SEKTOR_USD!H41</f>
        <v>-5.2779931569132521E-2</v>
      </c>
      <c r="E41" s="120">
        <f>SEKTOR_TL!H41</f>
        <v>4.5630226918620362</v>
      </c>
      <c r="F41" s="120">
        <f>SEKTOR_USD!L41</f>
        <v>-2.7815484533378898E-2</v>
      </c>
      <c r="G41" s="120">
        <f>SEKTOR_TL!L41</f>
        <v>11.227399974179237</v>
      </c>
    </row>
    <row r="42" spans="1:7" ht="16.5" x14ac:dyDescent="0.25">
      <c r="A42" s="49" t="s">
        <v>31</v>
      </c>
      <c r="B42" s="118">
        <f>SEKTOR_USD!D42</f>
        <v>0.12763771908747135</v>
      </c>
      <c r="C42" s="118">
        <f>SEKTOR_TL!D42</f>
        <v>11.163966172805276</v>
      </c>
      <c r="D42" s="118">
        <f>SEKTOR_USD!H42</f>
        <v>-9.450538351628468E-2</v>
      </c>
      <c r="E42" s="118">
        <f>SEKTOR_TL!H42</f>
        <v>-4.3023489154555533E-2</v>
      </c>
      <c r="F42" s="118">
        <f>SEKTOR_USD!L42</f>
        <v>-0.11336441618786397</v>
      </c>
      <c r="G42" s="118">
        <f>SEKTOR_TL!L42</f>
        <v>1.4397669815574543</v>
      </c>
    </row>
    <row r="43" spans="1:7" ht="14.25" x14ac:dyDescent="0.2">
      <c r="A43" s="6" t="s">
        <v>32</v>
      </c>
      <c r="B43" s="120">
        <f>SEKTOR_USD!D43</f>
        <v>0.12763771908747135</v>
      </c>
      <c r="C43" s="120">
        <f>SEKTOR_TL!D43</f>
        <v>11.163966172805276</v>
      </c>
      <c r="D43" s="120">
        <f>SEKTOR_USD!H43</f>
        <v>-9.450538351628468E-2</v>
      </c>
      <c r="E43" s="120">
        <f>SEKTOR_TL!H43</f>
        <v>-4.3023489154555533E-2</v>
      </c>
      <c r="F43" s="120">
        <f>SEKTOR_USD!L43</f>
        <v>-0.11336441618786397</v>
      </c>
      <c r="G43" s="120">
        <f>SEKTOR_TL!L43</f>
        <v>1.4397669815574543</v>
      </c>
    </row>
    <row r="44" spans="1:7" ht="18" x14ac:dyDescent="0.25">
      <c r="A44" s="65" t="s">
        <v>40</v>
      </c>
      <c r="B44" s="121">
        <f>SEKTOR_USD!D44</f>
        <v>-7.8765652738471692E-3</v>
      </c>
      <c r="C44" s="121">
        <f>SEKTOR_TL!D44</f>
        <v>-2.1952050110605406</v>
      </c>
      <c r="D44" s="121">
        <f>SEKTOR_USD!H44</f>
        <v>-2.6645353099085334E-2</v>
      </c>
      <c r="E44" s="121">
        <f>SEKTOR_TL!H44</f>
        <v>7.4480022364072713</v>
      </c>
      <c r="F44" s="121">
        <f>SEKTOR_USD!L44</f>
        <v>-4.2852856716520615E-2</v>
      </c>
      <c r="G44" s="121">
        <f>SEKTOR_TL!L44</f>
        <v>9.5069777870678625</v>
      </c>
    </row>
    <row r="45" spans="1:7" ht="14.25" hidden="1" x14ac:dyDescent="0.2">
      <c r="A45" s="59" t="s">
        <v>34</v>
      </c>
      <c r="B45" s="66"/>
      <c r="C45" s="66"/>
      <c r="D45" s="56" t="e">
        <f>SEKTOR_USD!#REF!</f>
        <v>#REF!</v>
      </c>
      <c r="E45" s="56" t="e">
        <f>SEKTOR_TL!H45</f>
        <v>#REF!</v>
      </c>
      <c r="F45" s="56" t="e">
        <f>SEKTOR_USD!#REF!</f>
        <v>#REF!</v>
      </c>
      <c r="G45" s="56" t="e">
        <f>SEKTOR_TL!L45</f>
        <v>#REF!</v>
      </c>
    </row>
    <row r="46" spans="1:7" s="12" customFormat="1" ht="18" hidden="1" x14ac:dyDescent="0.25">
      <c r="A46" s="60" t="s">
        <v>40</v>
      </c>
      <c r="B46" s="67" t="e">
        <f>SEKTOR_USD!#REF!</f>
        <v>#REF!</v>
      </c>
      <c r="C46" s="67" t="e">
        <f>SEKTOR_TL!D46</f>
        <v>#REF!</v>
      </c>
      <c r="D46" s="67" t="e">
        <f>SEKTOR_USD!#REF!</f>
        <v>#REF!</v>
      </c>
      <c r="E46" s="67" t="e">
        <f>SEKTOR_TL!H46</f>
        <v>#REF!</v>
      </c>
      <c r="F46" s="67" t="e">
        <f>SEKTOR_USD!#REF!</f>
        <v>#REF!</v>
      </c>
      <c r="G46" s="67" t="e">
        <f>SEKTOR_TL!L46</f>
        <v>#REF!</v>
      </c>
    </row>
    <row r="47" spans="1:7" s="12" customFormat="1" ht="18" x14ac:dyDescent="0.25">
      <c r="A47" s="13"/>
      <c r="B47" s="15"/>
      <c r="C47" s="15"/>
      <c r="D47" s="15"/>
      <c r="E47" s="15"/>
    </row>
    <row r="48" spans="1:7" x14ac:dyDescent="0.2">
      <c r="A48" s="11" t="s">
        <v>36</v>
      </c>
    </row>
    <row r="49" spans="1:1" x14ac:dyDescent="0.2">
      <c r="A49" s="1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F16" sqref="F16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0" t="s">
        <v>129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">
      <c r="A6" s="152" t="s">
        <v>117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3" ht="24" customHeight="1" x14ac:dyDescent="0.2">
      <c r="A7" s="69"/>
      <c r="B7" s="146" t="s">
        <v>131</v>
      </c>
      <c r="C7" s="146"/>
      <c r="D7" s="146"/>
      <c r="E7" s="146"/>
      <c r="F7" s="146" t="s">
        <v>132</v>
      </c>
      <c r="G7" s="146"/>
      <c r="H7" s="146"/>
      <c r="I7" s="146"/>
      <c r="J7" s="146" t="s">
        <v>106</v>
      </c>
      <c r="K7" s="146"/>
      <c r="L7" s="146"/>
      <c r="M7" s="146"/>
    </row>
    <row r="8" spans="1:13" ht="60" x14ac:dyDescent="0.2">
      <c r="A8" s="70" t="s">
        <v>41</v>
      </c>
      <c r="B8" s="91">
        <v>2015</v>
      </c>
      <c r="C8" s="92">
        <v>2016</v>
      </c>
      <c r="D8" s="93" t="s">
        <v>120</v>
      </c>
      <c r="E8" s="93" t="s">
        <v>121</v>
      </c>
      <c r="F8" s="92">
        <v>2015</v>
      </c>
      <c r="G8" s="94">
        <v>2016</v>
      </c>
      <c r="H8" s="93" t="s">
        <v>120</v>
      </c>
      <c r="I8" s="92" t="s">
        <v>121</v>
      </c>
      <c r="J8" s="92" t="s">
        <v>133</v>
      </c>
      <c r="K8" s="94" t="s">
        <v>134</v>
      </c>
      <c r="L8" s="93" t="s">
        <v>120</v>
      </c>
      <c r="M8" s="92" t="s">
        <v>121</v>
      </c>
    </row>
    <row r="9" spans="1:13" ht="22.5" customHeight="1" x14ac:dyDescent="0.25">
      <c r="A9" s="71" t="s">
        <v>204</v>
      </c>
      <c r="B9" s="97">
        <v>2843795.64506</v>
      </c>
      <c r="C9" s="97">
        <v>2835424.8138700002</v>
      </c>
      <c r="D9" s="82">
        <f>(C9-B9)/B9*100</f>
        <v>-0.29435417430717703</v>
      </c>
      <c r="E9" s="99">
        <f t="shared" ref="E9:E22" si="0">C9/C$22*100</f>
        <v>27.128787812037004</v>
      </c>
      <c r="F9" s="97">
        <v>27602054.291269999</v>
      </c>
      <c r="G9" s="97">
        <v>25601347.782669999</v>
      </c>
      <c r="H9" s="82">
        <f t="shared" ref="H9:H21" si="1">(G9-F9)/F9*100</f>
        <v>-7.2483971210533609</v>
      </c>
      <c r="I9" s="84">
        <f t="shared" ref="I9:I22" si="2">G9/G$22*100</f>
        <v>26.738754434459917</v>
      </c>
      <c r="J9" s="97">
        <v>39107229.522679999</v>
      </c>
      <c r="K9" s="97">
        <v>35059884.929049999</v>
      </c>
      <c r="L9" s="82">
        <f t="shared" ref="L9:L22" si="3">(K9-J9)/J9*100</f>
        <v>-10.349351368096194</v>
      </c>
      <c r="M9" s="99">
        <f t="shared" ref="M9:M22" si="4">K9/K$22*100</f>
        <v>26.779349701618049</v>
      </c>
    </row>
    <row r="10" spans="1:13" ht="22.5" customHeight="1" x14ac:dyDescent="0.25">
      <c r="A10" s="71" t="s">
        <v>205</v>
      </c>
      <c r="B10" s="97">
        <v>1946132.24862</v>
      </c>
      <c r="C10" s="97">
        <v>1980053.8439499999</v>
      </c>
      <c r="D10" s="82">
        <f t="shared" ref="D10:D22" si="5">(C10-B10)/B10*100</f>
        <v>1.743026217979466</v>
      </c>
      <c r="E10" s="99">
        <f t="shared" si="0"/>
        <v>18.944766345474534</v>
      </c>
      <c r="F10" s="97">
        <v>16128039.959620001</v>
      </c>
      <c r="G10" s="97">
        <v>17576366.62709</v>
      </c>
      <c r="H10" s="82">
        <f t="shared" si="1"/>
        <v>8.9801778213359746</v>
      </c>
      <c r="I10" s="84">
        <f t="shared" si="2"/>
        <v>18.35724255931272</v>
      </c>
      <c r="J10" s="97">
        <v>21765941.92952</v>
      </c>
      <c r="K10" s="97">
        <v>23620440.3715</v>
      </c>
      <c r="L10" s="82">
        <f t="shared" si="3"/>
        <v>8.5201846443633205</v>
      </c>
      <c r="M10" s="99">
        <f t="shared" si="4"/>
        <v>18.041703048788502</v>
      </c>
    </row>
    <row r="11" spans="1:13" ht="22.5" customHeight="1" x14ac:dyDescent="0.25">
      <c r="A11" s="71" t="s">
        <v>206</v>
      </c>
      <c r="B11" s="97">
        <v>1477274.3874600001</v>
      </c>
      <c r="C11" s="97">
        <v>1473840.7859700001</v>
      </c>
      <c r="D11" s="82">
        <f t="shared" si="5"/>
        <v>-0.23242814734666215</v>
      </c>
      <c r="E11" s="99">
        <f t="shared" si="0"/>
        <v>14.10141921440459</v>
      </c>
      <c r="F11" s="97">
        <v>13744875.588409999</v>
      </c>
      <c r="G11" s="97">
        <v>13916763.20737</v>
      </c>
      <c r="H11" s="82">
        <f t="shared" si="1"/>
        <v>1.2505578377511124</v>
      </c>
      <c r="I11" s="84">
        <f t="shared" si="2"/>
        <v>14.535051712249528</v>
      </c>
      <c r="J11" s="97">
        <v>18585501.724810001</v>
      </c>
      <c r="K11" s="97">
        <v>18575475.147039998</v>
      </c>
      <c r="L11" s="82">
        <f t="shared" si="3"/>
        <v>-5.3948383629684807E-2</v>
      </c>
      <c r="M11" s="99">
        <f t="shared" si="4"/>
        <v>14.188270892587266</v>
      </c>
    </row>
    <row r="12" spans="1:13" ht="22.5" customHeight="1" x14ac:dyDescent="0.25">
      <c r="A12" s="71" t="s">
        <v>207</v>
      </c>
      <c r="B12" s="97">
        <v>892366.40656000003</v>
      </c>
      <c r="C12" s="97">
        <v>923412.52049000002</v>
      </c>
      <c r="D12" s="82">
        <f t="shared" si="5"/>
        <v>3.4790769466188491</v>
      </c>
      <c r="E12" s="99">
        <f t="shared" si="0"/>
        <v>8.8350296607441745</v>
      </c>
      <c r="F12" s="97">
        <v>8172694.0466900002</v>
      </c>
      <c r="G12" s="97">
        <v>8095600.03204</v>
      </c>
      <c r="H12" s="82">
        <f t="shared" si="1"/>
        <v>-0.94331213440228912</v>
      </c>
      <c r="I12" s="84">
        <f t="shared" si="2"/>
        <v>8.4552681793906661</v>
      </c>
      <c r="J12" s="97">
        <v>11356872.500189999</v>
      </c>
      <c r="K12" s="97">
        <v>11083164.301659999</v>
      </c>
      <c r="L12" s="82">
        <f t="shared" si="3"/>
        <v>-2.4100666669051765</v>
      </c>
      <c r="M12" s="99">
        <f t="shared" si="4"/>
        <v>8.4655135986689842</v>
      </c>
    </row>
    <row r="13" spans="1:13" ht="22.5" customHeight="1" x14ac:dyDescent="0.25">
      <c r="A13" s="72" t="s">
        <v>208</v>
      </c>
      <c r="B13" s="97">
        <v>784918.94828999997</v>
      </c>
      <c r="C13" s="97">
        <v>898898.80489000003</v>
      </c>
      <c r="D13" s="82">
        <f t="shared" si="5"/>
        <v>14.521226280536739</v>
      </c>
      <c r="E13" s="99">
        <f t="shared" si="0"/>
        <v>8.6004872437688</v>
      </c>
      <c r="F13" s="97">
        <v>7686248.8181100003</v>
      </c>
      <c r="G13" s="97">
        <v>8121722.4609200004</v>
      </c>
      <c r="H13" s="82">
        <f t="shared" si="1"/>
        <v>5.6656199027015148</v>
      </c>
      <c r="I13" s="84">
        <f t="shared" si="2"/>
        <v>8.482551165309351</v>
      </c>
      <c r="J13" s="97">
        <v>10656879.843660001</v>
      </c>
      <c r="K13" s="97">
        <v>10884554.195699999</v>
      </c>
      <c r="L13" s="82">
        <f t="shared" si="3"/>
        <v>2.1364072353264505</v>
      </c>
      <c r="M13" s="99">
        <f t="shared" si="4"/>
        <v>8.3138117464654897</v>
      </c>
    </row>
    <row r="14" spans="1:13" ht="22.5" customHeight="1" x14ac:dyDescent="0.25">
      <c r="A14" s="71" t="s">
        <v>209</v>
      </c>
      <c r="B14" s="97">
        <v>750841.12491000001</v>
      </c>
      <c r="C14" s="97">
        <v>711270.79671000002</v>
      </c>
      <c r="D14" s="82">
        <f t="shared" si="5"/>
        <v>-5.2701333061295905</v>
      </c>
      <c r="E14" s="99">
        <f t="shared" si="0"/>
        <v>6.8052993069872958</v>
      </c>
      <c r="F14" s="97">
        <v>7971241.4645699998</v>
      </c>
      <c r="G14" s="97">
        <v>7139741.36039</v>
      </c>
      <c r="H14" s="82">
        <f t="shared" si="1"/>
        <v>-10.431249735386785</v>
      </c>
      <c r="I14" s="84">
        <f t="shared" si="2"/>
        <v>7.4569429930659297</v>
      </c>
      <c r="J14" s="97">
        <v>11502501.52829</v>
      </c>
      <c r="K14" s="97">
        <v>10132937.03889</v>
      </c>
      <c r="L14" s="82">
        <f t="shared" si="3"/>
        <v>-11.906666441483216</v>
      </c>
      <c r="M14" s="99">
        <f t="shared" si="4"/>
        <v>7.7397134935852208</v>
      </c>
    </row>
    <row r="15" spans="1:13" ht="22.5" customHeight="1" x14ac:dyDescent="0.25">
      <c r="A15" s="71" t="s">
        <v>210</v>
      </c>
      <c r="B15" s="97">
        <v>685364.95086999994</v>
      </c>
      <c r="C15" s="97">
        <v>611372.27535000001</v>
      </c>
      <c r="D15" s="82">
        <f t="shared" si="5"/>
        <v>-10.796098549549971</v>
      </c>
      <c r="E15" s="99">
        <f t="shared" si="0"/>
        <v>5.8494898722053872</v>
      </c>
      <c r="F15" s="97">
        <v>6140778.8414799999</v>
      </c>
      <c r="G15" s="97">
        <v>5708580.2856799997</v>
      </c>
      <c r="H15" s="82">
        <f t="shared" si="1"/>
        <v>-7.0381716547185613</v>
      </c>
      <c r="I15" s="84">
        <f t="shared" si="2"/>
        <v>5.9621988546837938</v>
      </c>
      <c r="J15" s="97">
        <v>8559516.0909899995</v>
      </c>
      <c r="K15" s="97">
        <v>7979473.6828800002</v>
      </c>
      <c r="L15" s="82">
        <f t="shared" si="3"/>
        <v>-6.7765794461274416</v>
      </c>
      <c r="M15" s="99">
        <f t="shared" si="4"/>
        <v>6.0948607395926135</v>
      </c>
    </row>
    <row r="16" spans="1:13" ht="22.5" customHeight="1" x14ac:dyDescent="0.25">
      <c r="A16" s="71" t="s">
        <v>211</v>
      </c>
      <c r="B16" s="97">
        <v>488105.37942999997</v>
      </c>
      <c r="C16" s="97">
        <v>419184.21558999998</v>
      </c>
      <c r="D16" s="82">
        <f t="shared" si="5"/>
        <v>-14.120140187859596</v>
      </c>
      <c r="E16" s="99">
        <f t="shared" si="0"/>
        <v>4.0106722573874141</v>
      </c>
      <c r="F16" s="97">
        <v>4715560.8290499998</v>
      </c>
      <c r="G16" s="97">
        <v>4143594.9891300001</v>
      </c>
      <c r="H16" s="82">
        <f t="shared" si="1"/>
        <v>-12.129327998409648</v>
      </c>
      <c r="I16" s="84">
        <f t="shared" si="2"/>
        <v>4.3276850043498287</v>
      </c>
      <c r="J16" s="97">
        <v>6540196.0639199996</v>
      </c>
      <c r="K16" s="97">
        <v>5838875.6811499996</v>
      </c>
      <c r="L16" s="82">
        <f t="shared" si="3"/>
        <v>-10.723231779532453</v>
      </c>
      <c r="M16" s="99">
        <f t="shared" si="4"/>
        <v>4.4598347668914036</v>
      </c>
    </row>
    <row r="17" spans="1:13" ht="22.5" customHeight="1" x14ac:dyDescent="0.25">
      <c r="A17" s="71" t="s">
        <v>212</v>
      </c>
      <c r="B17" s="97">
        <v>172871.78401999999</v>
      </c>
      <c r="C17" s="97">
        <v>178074.38756999999</v>
      </c>
      <c r="D17" s="82">
        <f t="shared" si="5"/>
        <v>3.009515739941746</v>
      </c>
      <c r="E17" s="99">
        <f t="shared" si="0"/>
        <v>1.7037807708790338</v>
      </c>
      <c r="F17" s="97">
        <v>1558744.58718</v>
      </c>
      <c r="G17" s="97">
        <v>1582599.6285900001</v>
      </c>
      <c r="H17" s="82">
        <f t="shared" si="1"/>
        <v>1.5304009140559305</v>
      </c>
      <c r="I17" s="84">
        <f t="shared" si="2"/>
        <v>1.6529107450186833</v>
      </c>
      <c r="J17" s="97">
        <v>2120614.1793200001</v>
      </c>
      <c r="K17" s="97">
        <v>2133213.26302</v>
      </c>
      <c r="L17" s="82">
        <f t="shared" si="3"/>
        <v>0.59412427884641827</v>
      </c>
      <c r="M17" s="99">
        <f t="shared" si="4"/>
        <v>1.6293853808746719</v>
      </c>
    </row>
    <row r="18" spans="1:13" ht="22.5" customHeight="1" x14ac:dyDescent="0.25">
      <c r="A18" s="71" t="s">
        <v>213</v>
      </c>
      <c r="B18" s="97">
        <v>147670.75602</v>
      </c>
      <c r="C18" s="97">
        <v>149280.63802000001</v>
      </c>
      <c r="D18" s="82">
        <f t="shared" si="5"/>
        <v>1.0901833534203451</v>
      </c>
      <c r="E18" s="99">
        <f t="shared" si="0"/>
        <v>1.4282878295625161</v>
      </c>
      <c r="F18" s="97">
        <v>1726055.44166</v>
      </c>
      <c r="G18" s="97">
        <v>1389488.42839</v>
      </c>
      <c r="H18" s="82">
        <f t="shared" si="1"/>
        <v>-19.499200613527993</v>
      </c>
      <c r="I18" s="84">
        <f t="shared" si="2"/>
        <v>1.4512200760537106</v>
      </c>
      <c r="J18" s="97">
        <v>2399887.1362600001</v>
      </c>
      <c r="K18" s="97">
        <v>1889316.3907399999</v>
      </c>
      <c r="L18" s="82">
        <f t="shared" si="3"/>
        <v>-21.274781543088604</v>
      </c>
      <c r="M18" s="99">
        <f t="shared" si="4"/>
        <v>1.4430927091464429</v>
      </c>
    </row>
    <row r="19" spans="1:13" ht="22.5" customHeight="1" x14ac:dyDescent="0.25">
      <c r="A19" s="71" t="s">
        <v>214</v>
      </c>
      <c r="B19" s="97">
        <v>189905.53855</v>
      </c>
      <c r="C19" s="97">
        <v>100803.33905</v>
      </c>
      <c r="D19" s="82">
        <f t="shared" si="5"/>
        <v>-46.919221092933206</v>
      </c>
      <c r="E19" s="99">
        <f t="shared" si="0"/>
        <v>0.96446655275608872</v>
      </c>
      <c r="F19" s="97">
        <v>1297613.3688999999</v>
      </c>
      <c r="G19" s="97">
        <v>926843.61589999998</v>
      </c>
      <c r="H19" s="82">
        <f t="shared" si="1"/>
        <v>-28.573206926367074</v>
      </c>
      <c r="I19" s="84">
        <f t="shared" si="2"/>
        <v>0.96802106104245011</v>
      </c>
      <c r="J19" s="97">
        <v>1845299.6311600001</v>
      </c>
      <c r="K19" s="97">
        <v>1536895.19939</v>
      </c>
      <c r="L19" s="82">
        <f t="shared" si="3"/>
        <v>-16.712973143344186</v>
      </c>
      <c r="M19" s="99">
        <f t="shared" si="4"/>
        <v>1.1739072755798123</v>
      </c>
    </row>
    <row r="20" spans="1:13" ht="22.5" customHeight="1" x14ac:dyDescent="0.25">
      <c r="A20" s="71" t="s">
        <v>215</v>
      </c>
      <c r="B20" s="97">
        <v>103812.12742999999</v>
      </c>
      <c r="C20" s="97">
        <v>106634.15187</v>
      </c>
      <c r="D20" s="82">
        <f t="shared" si="5"/>
        <v>2.7183957306942634</v>
      </c>
      <c r="E20" s="99">
        <f t="shared" si="0"/>
        <v>1.020254624790905</v>
      </c>
      <c r="F20" s="97">
        <v>1059278.8702799999</v>
      </c>
      <c r="G20" s="97">
        <v>1019651.79946</v>
      </c>
      <c r="H20" s="82">
        <f t="shared" si="1"/>
        <v>-3.7409479157764429</v>
      </c>
      <c r="I20" s="84">
        <f t="shared" si="2"/>
        <v>1.0649524902306799</v>
      </c>
      <c r="J20" s="97">
        <v>1490687.01095</v>
      </c>
      <c r="K20" s="97">
        <v>1394490.64371</v>
      </c>
      <c r="L20" s="82">
        <f t="shared" si="3"/>
        <v>-6.4531566005056327</v>
      </c>
      <c r="M20" s="99">
        <f t="shared" si="4"/>
        <v>1.0651361999366502</v>
      </c>
    </row>
    <row r="21" spans="1:13" ht="22.5" customHeight="1" x14ac:dyDescent="0.25">
      <c r="A21" s="71" t="s">
        <v>216</v>
      </c>
      <c r="B21" s="97">
        <v>51637.458930000001</v>
      </c>
      <c r="C21" s="97">
        <v>63468.956180000001</v>
      </c>
      <c r="D21" s="82">
        <f t="shared" si="5"/>
        <v>22.912624856383498</v>
      </c>
      <c r="E21" s="99">
        <f t="shared" si="0"/>
        <v>0.60725850900225564</v>
      </c>
      <c r="F21" s="97">
        <v>564068.37251000002</v>
      </c>
      <c r="G21" s="97">
        <v>523924.0331</v>
      </c>
      <c r="H21" s="82">
        <f t="shared" si="1"/>
        <v>-7.1169279056305044</v>
      </c>
      <c r="I21" s="84">
        <f t="shared" si="2"/>
        <v>0.54720072483276594</v>
      </c>
      <c r="J21" s="97">
        <v>851755.55094999995</v>
      </c>
      <c r="K21" s="97">
        <v>792624.59380999999</v>
      </c>
      <c r="L21" s="82">
        <f t="shared" si="3"/>
        <v>-6.9422449990550268</v>
      </c>
      <c r="M21" s="99">
        <f t="shared" si="4"/>
        <v>0.60542044626488456</v>
      </c>
    </row>
    <row r="22" spans="1:13" ht="24" customHeight="1" x14ac:dyDescent="0.2">
      <c r="A22" s="87" t="s">
        <v>42</v>
      </c>
      <c r="B22" s="98">
        <f>SUM(B9:B21)</f>
        <v>10534696.75615</v>
      </c>
      <c r="C22" s="98">
        <f>SUM(C9:C21)</f>
        <v>10451719.529510001</v>
      </c>
      <c r="D22" s="96">
        <f t="shared" si="5"/>
        <v>-0.78765652738469383</v>
      </c>
      <c r="E22" s="100">
        <f t="shared" si="0"/>
        <v>100</v>
      </c>
      <c r="F22" s="85">
        <f>SUM(F9:F21)</f>
        <v>98367254.47973001</v>
      </c>
      <c r="G22" s="85">
        <f>SUM(G9:G21)</f>
        <v>95746224.250729978</v>
      </c>
      <c r="H22" s="96">
        <f>(G22-F22)/F22*100</f>
        <v>-2.6645353099085765</v>
      </c>
      <c r="I22" s="88">
        <f t="shared" si="2"/>
        <v>100</v>
      </c>
      <c r="J22" s="98">
        <f>SUM(J9:J21)</f>
        <v>136782882.71269998</v>
      </c>
      <c r="K22" s="98">
        <f>SUM(K9:K21)</f>
        <v>130921345.43854001</v>
      </c>
      <c r="L22" s="96">
        <f t="shared" si="3"/>
        <v>-4.2852856716520549</v>
      </c>
      <c r="M22" s="100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43" workbookViewId="0">
      <selection activeCell="K21" sqref="K2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19"/>
    </row>
    <row r="8" spans="9:9" x14ac:dyDescent="0.2">
      <c r="I8" s="19"/>
    </row>
    <row r="9" spans="9:9" x14ac:dyDescent="0.2">
      <c r="I9" s="19"/>
    </row>
    <row r="10" spans="9:9" x14ac:dyDescent="0.2">
      <c r="I10" s="19"/>
    </row>
    <row r="17" spans="3:14" ht="12.75" customHeight="1" x14ac:dyDescent="0.2"/>
    <row r="21" spans="3:14" x14ac:dyDescent="0.2">
      <c r="C21" s="1" t="s">
        <v>112</v>
      </c>
    </row>
    <row r="22" spans="3:14" x14ac:dyDescent="0.2">
      <c r="C22" s="83" t="s">
        <v>119</v>
      </c>
    </row>
    <row r="24" spans="3:14" x14ac:dyDescent="0.2">
      <c r="H24" s="19"/>
      <c r="I24" s="19"/>
    </row>
    <row r="25" spans="3:14" x14ac:dyDescent="0.2">
      <c r="H25" s="19"/>
      <c r="I25" s="19"/>
    </row>
    <row r="26" spans="3:14" x14ac:dyDescent="0.2">
      <c r="H26" s="155"/>
      <c r="I26" s="155"/>
      <c r="N26" t="s">
        <v>43</v>
      </c>
    </row>
    <row r="27" spans="3:14" x14ac:dyDescent="0.2">
      <c r="H27" s="155"/>
      <c r="I27" s="155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19"/>
      <c r="I37" s="19"/>
    </row>
    <row r="38" spans="8:9" x14ac:dyDescent="0.2">
      <c r="H38" s="19"/>
      <c r="I38" s="19"/>
    </row>
    <row r="39" spans="8:9" x14ac:dyDescent="0.2">
      <c r="H39" s="155"/>
      <c r="I39" s="155"/>
    </row>
    <row r="40" spans="8:9" x14ac:dyDescent="0.2">
      <c r="H40" s="155"/>
      <c r="I40" s="155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19"/>
      <c r="I49" s="19"/>
    </row>
    <row r="50" spans="3:9" x14ac:dyDescent="0.2">
      <c r="H50" s="19"/>
      <c r="I50" s="19"/>
    </row>
    <row r="51" spans="3:9" x14ac:dyDescent="0.2">
      <c r="H51" s="155"/>
      <c r="I51" s="155"/>
    </row>
    <row r="52" spans="3:9" x14ac:dyDescent="0.2">
      <c r="H52" s="155"/>
      <c r="I52" s="155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Q26" sqref="Q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16" ht="15.75" x14ac:dyDescent="0.25">
      <c r="A3" s="44"/>
      <c r="B3" s="95" t="s">
        <v>123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46" customFormat="1" x14ac:dyDescent="0.2">
      <c r="A4" s="68"/>
      <c r="B4" s="80" t="s">
        <v>105</v>
      </c>
      <c r="C4" s="80" t="s">
        <v>44</v>
      </c>
      <c r="D4" s="80" t="s">
        <v>45</v>
      </c>
      <c r="E4" s="80" t="s">
        <v>46</v>
      </c>
      <c r="F4" s="80" t="s">
        <v>47</v>
      </c>
      <c r="G4" s="80" t="s">
        <v>48</v>
      </c>
      <c r="H4" s="80" t="s">
        <v>49</v>
      </c>
      <c r="I4" s="80" t="s">
        <v>0</v>
      </c>
      <c r="J4" s="80" t="s">
        <v>104</v>
      </c>
      <c r="K4" s="80" t="s">
        <v>50</v>
      </c>
      <c r="L4" s="80" t="s">
        <v>51</v>
      </c>
      <c r="M4" s="80" t="s">
        <v>52</v>
      </c>
      <c r="N4" s="80" t="s">
        <v>53</v>
      </c>
      <c r="O4" s="81" t="s">
        <v>103</v>
      </c>
      <c r="P4" s="81" t="s">
        <v>102</v>
      </c>
    </row>
    <row r="5" spans="1:16" x14ac:dyDescent="0.2">
      <c r="A5" s="73" t="s">
        <v>101</v>
      </c>
      <c r="B5" s="74" t="s">
        <v>174</v>
      </c>
      <c r="C5" s="101">
        <v>1065859.0418199999</v>
      </c>
      <c r="D5" s="101">
        <v>1140871.9426599999</v>
      </c>
      <c r="E5" s="101">
        <v>1193270.4839300001</v>
      </c>
      <c r="F5" s="101">
        <v>1159871.7262299999</v>
      </c>
      <c r="G5" s="101">
        <v>1095745.1335</v>
      </c>
      <c r="H5" s="101">
        <v>1216570.0118100001</v>
      </c>
      <c r="I5" s="75">
        <v>942943.00413000002</v>
      </c>
      <c r="J5" s="75">
        <v>1179861.1371899999</v>
      </c>
      <c r="K5" s="75">
        <v>1128100.0712299999</v>
      </c>
      <c r="L5" s="75">
        <v>0</v>
      </c>
      <c r="M5" s="75">
        <v>0</v>
      </c>
      <c r="N5" s="75">
        <v>0</v>
      </c>
      <c r="O5" s="101">
        <v>10123092.5525</v>
      </c>
      <c r="P5" s="76">
        <f t="shared" ref="P5:P24" si="0">O5/O$26*100</f>
        <v>10.572837343424347</v>
      </c>
    </row>
    <row r="6" spans="1:16" x14ac:dyDescent="0.2">
      <c r="A6" s="73" t="s">
        <v>100</v>
      </c>
      <c r="B6" s="74" t="s">
        <v>175</v>
      </c>
      <c r="C6" s="101">
        <v>628115.86797999998</v>
      </c>
      <c r="D6" s="101">
        <v>703842.56409</v>
      </c>
      <c r="E6" s="101">
        <v>741784.58134000003</v>
      </c>
      <c r="F6" s="101">
        <v>756591.84722</v>
      </c>
      <c r="G6" s="101">
        <v>685701.64284999995</v>
      </c>
      <c r="H6" s="101">
        <v>780540.48971999995</v>
      </c>
      <c r="I6" s="75">
        <v>567400.20235000004</v>
      </c>
      <c r="J6" s="75">
        <v>694374.26775999996</v>
      </c>
      <c r="K6" s="75">
        <v>674567.07923999999</v>
      </c>
      <c r="L6" s="75">
        <v>0</v>
      </c>
      <c r="M6" s="75">
        <v>0</v>
      </c>
      <c r="N6" s="75">
        <v>0</v>
      </c>
      <c r="O6" s="101">
        <v>6232918.5425500004</v>
      </c>
      <c r="P6" s="76">
        <f t="shared" si="0"/>
        <v>6.5098322062579692</v>
      </c>
    </row>
    <row r="7" spans="1:16" x14ac:dyDescent="0.2">
      <c r="A7" s="73" t="s">
        <v>99</v>
      </c>
      <c r="B7" s="74" t="s">
        <v>176</v>
      </c>
      <c r="C7" s="101">
        <v>556528.41688999999</v>
      </c>
      <c r="D7" s="101">
        <v>588514.52934000001</v>
      </c>
      <c r="E7" s="101">
        <v>600151.92191999999</v>
      </c>
      <c r="F7" s="101">
        <v>616966.24806000001</v>
      </c>
      <c r="G7" s="101">
        <v>589113.74800999998</v>
      </c>
      <c r="H7" s="101">
        <v>717677.16599999997</v>
      </c>
      <c r="I7" s="75">
        <v>509594.16908000002</v>
      </c>
      <c r="J7" s="75">
        <v>490966.66535999998</v>
      </c>
      <c r="K7" s="75">
        <v>626409.85942999995</v>
      </c>
      <c r="L7" s="75">
        <v>0</v>
      </c>
      <c r="M7" s="75">
        <v>0</v>
      </c>
      <c r="N7" s="75">
        <v>0</v>
      </c>
      <c r="O7" s="101">
        <v>5295922.7240899997</v>
      </c>
      <c r="P7" s="76">
        <f t="shared" si="0"/>
        <v>5.5312079045765836</v>
      </c>
    </row>
    <row r="8" spans="1:16" x14ac:dyDescent="0.2">
      <c r="A8" s="73" t="s">
        <v>98</v>
      </c>
      <c r="B8" s="74" t="s">
        <v>177</v>
      </c>
      <c r="C8" s="101">
        <v>438528.40376999998</v>
      </c>
      <c r="D8" s="101">
        <v>688502.19721999997</v>
      </c>
      <c r="E8" s="101">
        <v>619167.57525999995</v>
      </c>
      <c r="F8" s="101">
        <v>548180.41882999998</v>
      </c>
      <c r="G8" s="101">
        <v>536196.00288000004</v>
      </c>
      <c r="H8" s="101">
        <v>569011.61968</v>
      </c>
      <c r="I8" s="75">
        <v>408060.48543</v>
      </c>
      <c r="J8" s="75">
        <v>654701.78425999999</v>
      </c>
      <c r="K8" s="75">
        <v>559178.73566999997</v>
      </c>
      <c r="L8" s="75">
        <v>0</v>
      </c>
      <c r="M8" s="75">
        <v>0</v>
      </c>
      <c r="N8" s="75">
        <v>0</v>
      </c>
      <c r="O8" s="101">
        <v>5021527.2230000002</v>
      </c>
      <c r="P8" s="76">
        <f t="shared" si="0"/>
        <v>5.2446216676389872</v>
      </c>
    </row>
    <row r="9" spans="1:16" x14ac:dyDescent="0.2">
      <c r="A9" s="73" t="s">
        <v>97</v>
      </c>
      <c r="B9" s="74" t="s">
        <v>178</v>
      </c>
      <c r="C9" s="101">
        <v>448435.20893999998</v>
      </c>
      <c r="D9" s="101">
        <v>475273.13685000001</v>
      </c>
      <c r="E9" s="101">
        <v>526549.51473000005</v>
      </c>
      <c r="F9" s="101">
        <v>559113.12566000002</v>
      </c>
      <c r="G9" s="101">
        <v>564602.69394999999</v>
      </c>
      <c r="H9" s="101">
        <v>632658.60929000005</v>
      </c>
      <c r="I9" s="75">
        <v>421611.19287999999</v>
      </c>
      <c r="J9" s="75">
        <v>605335.03657999996</v>
      </c>
      <c r="K9" s="75">
        <v>489842.0367</v>
      </c>
      <c r="L9" s="75">
        <v>0</v>
      </c>
      <c r="M9" s="75">
        <v>0</v>
      </c>
      <c r="N9" s="75">
        <v>0</v>
      </c>
      <c r="O9" s="101">
        <v>4723420.5555800004</v>
      </c>
      <c r="P9" s="76">
        <f t="shared" si="0"/>
        <v>4.9332708339608358</v>
      </c>
    </row>
    <row r="10" spans="1:16" x14ac:dyDescent="0.2">
      <c r="A10" s="73" t="s">
        <v>96</v>
      </c>
      <c r="B10" s="74" t="s">
        <v>179</v>
      </c>
      <c r="C10" s="101">
        <v>414300.76133000001</v>
      </c>
      <c r="D10" s="101">
        <v>511160.97304000001</v>
      </c>
      <c r="E10" s="101">
        <v>513528.97246999998</v>
      </c>
      <c r="F10" s="101">
        <v>481907.86511000001</v>
      </c>
      <c r="G10" s="101">
        <v>527481.87141999998</v>
      </c>
      <c r="H10" s="101">
        <v>560480.31270999997</v>
      </c>
      <c r="I10" s="75">
        <v>419328.68069000001</v>
      </c>
      <c r="J10" s="75">
        <v>499350.10937000002</v>
      </c>
      <c r="K10" s="75">
        <v>488491.61695</v>
      </c>
      <c r="L10" s="75">
        <v>0</v>
      </c>
      <c r="M10" s="75">
        <v>0</v>
      </c>
      <c r="N10" s="75">
        <v>0</v>
      </c>
      <c r="O10" s="101">
        <v>4416031.1630899999</v>
      </c>
      <c r="P10" s="76">
        <f t="shared" si="0"/>
        <v>4.612224865939119</v>
      </c>
    </row>
    <row r="11" spans="1:16" x14ac:dyDescent="0.2">
      <c r="A11" s="73" t="s">
        <v>95</v>
      </c>
      <c r="B11" s="74" t="s">
        <v>180</v>
      </c>
      <c r="C11" s="101">
        <v>376927.62553999998</v>
      </c>
      <c r="D11" s="101">
        <v>421188.77789000003</v>
      </c>
      <c r="E11" s="101">
        <v>422792.91991</v>
      </c>
      <c r="F11" s="101">
        <v>422472.70325000002</v>
      </c>
      <c r="G11" s="101">
        <v>402681.05601</v>
      </c>
      <c r="H11" s="101">
        <v>444024.66297</v>
      </c>
      <c r="I11" s="75">
        <v>350241.75586999999</v>
      </c>
      <c r="J11" s="75">
        <v>441574.71402999997</v>
      </c>
      <c r="K11" s="75">
        <v>416142.91645999998</v>
      </c>
      <c r="L11" s="75">
        <v>0</v>
      </c>
      <c r="M11" s="75">
        <v>0</v>
      </c>
      <c r="N11" s="75">
        <v>0</v>
      </c>
      <c r="O11" s="101">
        <v>3698047.1319300001</v>
      </c>
      <c r="P11" s="76">
        <f t="shared" si="0"/>
        <v>3.86234252146168</v>
      </c>
    </row>
    <row r="12" spans="1:16" x14ac:dyDescent="0.2">
      <c r="A12" s="73" t="s">
        <v>94</v>
      </c>
      <c r="B12" s="74" t="s">
        <v>181</v>
      </c>
      <c r="C12" s="101">
        <v>259748.58504999999</v>
      </c>
      <c r="D12" s="101">
        <v>297367.19154999999</v>
      </c>
      <c r="E12" s="101">
        <v>282096.83110000001</v>
      </c>
      <c r="F12" s="101">
        <v>368187.11</v>
      </c>
      <c r="G12" s="101">
        <v>337405.29849000002</v>
      </c>
      <c r="H12" s="101">
        <v>316411.03013999999</v>
      </c>
      <c r="I12" s="75">
        <v>223815.19417</v>
      </c>
      <c r="J12" s="75">
        <v>340457.20633999998</v>
      </c>
      <c r="K12" s="75">
        <v>298628.65506999998</v>
      </c>
      <c r="L12" s="75">
        <v>0</v>
      </c>
      <c r="M12" s="75">
        <v>0</v>
      </c>
      <c r="N12" s="75">
        <v>0</v>
      </c>
      <c r="O12" s="101">
        <v>2724117.1019100002</v>
      </c>
      <c r="P12" s="76">
        <f t="shared" si="0"/>
        <v>2.8451431095354454</v>
      </c>
    </row>
    <row r="13" spans="1:16" x14ac:dyDescent="0.2">
      <c r="A13" s="73" t="s">
        <v>93</v>
      </c>
      <c r="B13" s="74" t="s">
        <v>182</v>
      </c>
      <c r="C13" s="101">
        <v>248635.21445999999</v>
      </c>
      <c r="D13" s="101">
        <v>294772.44918</v>
      </c>
      <c r="E13" s="101">
        <v>366049.47113999998</v>
      </c>
      <c r="F13" s="101">
        <v>328495.19494000002</v>
      </c>
      <c r="G13" s="101">
        <v>274485.03123000002</v>
      </c>
      <c r="H13" s="101">
        <v>334814.77</v>
      </c>
      <c r="I13" s="75">
        <v>283867.6018</v>
      </c>
      <c r="J13" s="75">
        <v>283192.97365</v>
      </c>
      <c r="K13" s="75">
        <v>270959.90590000001</v>
      </c>
      <c r="L13" s="75">
        <v>0</v>
      </c>
      <c r="M13" s="75">
        <v>0</v>
      </c>
      <c r="N13" s="75">
        <v>0</v>
      </c>
      <c r="O13" s="101">
        <v>2685272.6123000002</v>
      </c>
      <c r="P13" s="76">
        <f t="shared" si="0"/>
        <v>2.804572852155605</v>
      </c>
    </row>
    <row r="14" spans="1:16" x14ac:dyDescent="0.2">
      <c r="A14" s="73" t="s">
        <v>92</v>
      </c>
      <c r="B14" s="74" t="s">
        <v>183</v>
      </c>
      <c r="C14" s="101">
        <v>263091.62271999998</v>
      </c>
      <c r="D14" s="101">
        <v>256114.23434</v>
      </c>
      <c r="E14" s="101">
        <v>325234.51802000002</v>
      </c>
      <c r="F14" s="101">
        <v>287479.20513000002</v>
      </c>
      <c r="G14" s="101">
        <v>301706.42719000002</v>
      </c>
      <c r="H14" s="101">
        <v>296700.10053</v>
      </c>
      <c r="I14" s="75">
        <v>167484.16094999999</v>
      </c>
      <c r="J14" s="75">
        <v>248657.43656</v>
      </c>
      <c r="K14" s="75">
        <v>259730.67658999999</v>
      </c>
      <c r="L14" s="75">
        <v>0</v>
      </c>
      <c r="M14" s="75">
        <v>0</v>
      </c>
      <c r="N14" s="75">
        <v>0</v>
      </c>
      <c r="O14" s="101">
        <v>2406198.38203</v>
      </c>
      <c r="P14" s="76">
        <f t="shared" si="0"/>
        <v>2.5131000212905565</v>
      </c>
    </row>
    <row r="15" spans="1:16" x14ac:dyDescent="0.2">
      <c r="A15" s="73" t="s">
        <v>91</v>
      </c>
      <c r="B15" s="74" t="s">
        <v>217</v>
      </c>
      <c r="C15" s="101">
        <v>185933.19967</v>
      </c>
      <c r="D15" s="101">
        <v>201457.27963999999</v>
      </c>
      <c r="E15" s="101">
        <v>279749.09022999997</v>
      </c>
      <c r="F15" s="101">
        <v>279622.21604999999</v>
      </c>
      <c r="G15" s="101">
        <v>290555.06630000001</v>
      </c>
      <c r="H15" s="101">
        <v>266783.13519</v>
      </c>
      <c r="I15" s="75">
        <v>187994.95172000001</v>
      </c>
      <c r="J15" s="75">
        <v>264719.17378999997</v>
      </c>
      <c r="K15" s="75">
        <v>221576.44502000001</v>
      </c>
      <c r="L15" s="75">
        <v>0</v>
      </c>
      <c r="M15" s="75">
        <v>0</v>
      </c>
      <c r="N15" s="75">
        <v>0</v>
      </c>
      <c r="O15" s="101">
        <v>2178390.55761</v>
      </c>
      <c r="P15" s="76">
        <f t="shared" si="0"/>
        <v>2.2751712400746613</v>
      </c>
    </row>
    <row r="16" spans="1:16" x14ac:dyDescent="0.2">
      <c r="A16" s="73" t="s">
        <v>90</v>
      </c>
      <c r="B16" s="74" t="s">
        <v>218</v>
      </c>
      <c r="C16" s="101">
        <v>214021.22719000001</v>
      </c>
      <c r="D16" s="101">
        <v>271168.28899999999</v>
      </c>
      <c r="E16" s="101">
        <v>270185.08400999999</v>
      </c>
      <c r="F16" s="101">
        <v>214185.57866</v>
      </c>
      <c r="G16" s="101">
        <v>209972.44029</v>
      </c>
      <c r="H16" s="101">
        <v>295138.72317999997</v>
      </c>
      <c r="I16" s="75">
        <v>195847.56693999999</v>
      </c>
      <c r="J16" s="75">
        <v>222997.86167000001</v>
      </c>
      <c r="K16" s="75">
        <v>162563.75683999999</v>
      </c>
      <c r="L16" s="75">
        <v>0</v>
      </c>
      <c r="M16" s="75">
        <v>0</v>
      </c>
      <c r="N16" s="75">
        <v>0</v>
      </c>
      <c r="O16" s="101">
        <v>2056080.5277799999</v>
      </c>
      <c r="P16" s="76">
        <f t="shared" si="0"/>
        <v>2.1474272681455879</v>
      </c>
    </row>
    <row r="17" spans="1:16" x14ac:dyDescent="0.2">
      <c r="A17" s="73" t="s">
        <v>89</v>
      </c>
      <c r="B17" s="74" t="s">
        <v>219</v>
      </c>
      <c r="C17" s="101">
        <v>181803.33992999999</v>
      </c>
      <c r="D17" s="101">
        <v>220643.72347</v>
      </c>
      <c r="E17" s="101">
        <v>250975.14605000001</v>
      </c>
      <c r="F17" s="101">
        <v>239025.26736999999</v>
      </c>
      <c r="G17" s="101">
        <v>228788.39235000001</v>
      </c>
      <c r="H17" s="101">
        <v>271789.59554000001</v>
      </c>
      <c r="I17" s="75">
        <v>186009.18421000001</v>
      </c>
      <c r="J17" s="75">
        <v>213490.80419</v>
      </c>
      <c r="K17" s="75">
        <v>234764.53237999999</v>
      </c>
      <c r="L17" s="75">
        <v>0</v>
      </c>
      <c r="M17" s="75">
        <v>0</v>
      </c>
      <c r="N17" s="75">
        <v>0</v>
      </c>
      <c r="O17" s="101">
        <v>2027289.9854900001</v>
      </c>
      <c r="P17" s="76">
        <f t="shared" si="0"/>
        <v>2.1173576309193658</v>
      </c>
    </row>
    <row r="18" spans="1:16" x14ac:dyDescent="0.2">
      <c r="A18" s="73" t="s">
        <v>88</v>
      </c>
      <c r="B18" s="74" t="s">
        <v>220</v>
      </c>
      <c r="C18" s="101">
        <v>243383.39455</v>
      </c>
      <c r="D18" s="101">
        <v>297427.31082000001</v>
      </c>
      <c r="E18" s="101">
        <v>248058.29246</v>
      </c>
      <c r="F18" s="101">
        <v>209347.40312999999</v>
      </c>
      <c r="G18" s="101">
        <v>211017.99934000001</v>
      </c>
      <c r="H18" s="101">
        <v>196682.71979</v>
      </c>
      <c r="I18" s="75">
        <v>206226.67292000001</v>
      </c>
      <c r="J18" s="75">
        <v>208718.43614000001</v>
      </c>
      <c r="K18" s="75">
        <v>195212.06685999999</v>
      </c>
      <c r="L18" s="75">
        <v>0</v>
      </c>
      <c r="M18" s="75">
        <v>0</v>
      </c>
      <c r="N18" s="75">
        <v>0</v>
      </c>
      <c r="O18" s="101">
        <v>2016074.2960099999</v>
      </c>
      <c r="P18" s="76">
        <f t="shared" si="0"/>
        <v>2.105643655180093</v>
      </c>
    </row>
    <row r="19" spans="1:16" x14ac:dyDescent="0.2">
      <c r="A19" s="73" t="s">
        <v>87</v>
      </c>
      <c r="B19" s="74" t="s">
        <v>221</v>
      </c>
      <c r="C19" s="101">
        <v>189578.59146</v>
      </c>
      <c r="D19" s="101">
        <v>236838.03367</v>
      </c>
      <c r="E19" s="101">
        <v>267855.39811000001</v>
      </c>
      <c r="F19" s="101">
        <v>258144.03065</v>
      </c>
      <c r="G19" s="101">
        <v>230377.04282</v>
      </c>
      <c r="H19" s="101">
        <v>233856.97782</v>
      </c>
      <c r="I19" s="75">
        <v>186177.98347000001</v>
      </c>
      <c r="J19" s="75">
        <v>200275.09997000001</v>
      </c>
      <c r="K19" s="75">
        <v>203528.68267000001</v>
      </c>
      <c r="L19" s="75">
        <v>0</v>
      </c>
      <c r="M19" s="75">
        <v>0</v>
      </c>
      <c r="N19" s="75">
        <v>0</v>
      </c>
      <c r="O19" s="101">
        <v>2006631.8406400001</v>
      </c>
      <c r="P19" s="76">
        <f t="shared" si="0"/>
        <v>2.0957816941013219</v>
      </c>
    </row>
    <row r="20" spans="1:16" x14ac:dyDescent="0.2">
      <c r="A20" s="73" t="s">
        <v>86</v>
      </c>
      <c r="B20" s="74" t="s">
        <v>222</v>
      </c>
      <c r="C20" s="101">
        <v>172772.86040999999</v>
      </c>
      <c r="D20" s="101">
        <v>207595.95009</v>
      </c>
      <c r="E20" s="101">
        <v>233815.10373</v>
      </c>
      <c r="F20" s="101">
        <v>202338.13722</v>
      </c>
      <c r="G20" s="101">
        <v>204384.16818000001</v>
      </c>
      <c r="H20" s="101">
        <v>236439.66106000001</v>
      </c>
      <c r="I20" s="75">
        <v>169404.37599999999</v>
      </c>
      <c r="J20" s="75">
        <v>196874.50568</v>
      </c>
      <c r="K20" s="75">
        <v>206238.86963999999</v>
      </c>
      <c r="L20" s="75">
        <v>0</v>
      </c>
      <c r="M20" s="75">
        <v>0</v>
      </c>
      <c r="N20" s="75">
        <v>0</v>
      </c>
      <c r="O20" s="101">
        <v>1829863.6320100001</v>
      </c>
      <c r="P20" s="76">
        <f t="shared" si="0"/>
        <v>1.9111600967346223</v>
      </c>
    </row>
    <row r="21" spans="1:16" x14ac:dyDescent="0.2">
      <c r="A21" s="73" t="s">
        <v>85</v>
      </c>
      <c r="B21" s="74" t="s">
        <v>167</v>
      </c>
      <c r="C21" s="101">
        <v>123030.85677</v>
      </c>
      <c r="D21" s="101">
        <v>152814.32201</v>
      </c>
      <c r="E21" s="101">
        <v>169218.49363000001</v>
      </c>
      <c r="F21" s="101">
        <v>175276.22732000001</v>
      </c>
      <c r="G21" s="101">
        <v>186064.41250000001</v>
      </c>
      <c r="H21" s="101">
        <v>230596.5545</v>
      </c>
      <c r="I21" s="75">
        <v>171737.44343000001</v>
      </c>
      <c r="J21" s="75">
        <v>246621.91849000001</v>
      </c>
      <c r="K21" s="75">
        <v>231292.20011000001</v>
      </c>
      <c r="L21" s="75">
        <v>0</v>
      </c>
      <c r="M21" s="75">
        <v>0</v>
      </c>
      <c r="N21" s="75">
        <v>0</v>
      </c>
      <c r="O21" s="101">
        <v>1686652.42876</v>
      </c>
      <c r="P21" s="76">
        <f t="shared" si="0"/>
        <v>1.7615863622393864</v>
      </c>
    </row>
    <row r="22" spans="1:16" x14ac:dyDescent="0.2">
      <c r="A22" s="73" t="s">
        <v>84</v>
      </c>
      <c r="B22" s="74" t="s">
        <v>223</v>
      </c>
      <c r="C22" s="101">
        <v>159190.0061</v>
      </c>
      <c r="D22" s="101">
        <v>107601.87053</v>
      </c>
      <c r="E22" s="101">
        <v>142083.34093999999</v>
      </c>
      <c r="F22" s="101">
        <v>182931.74450999999</v>
      </c>
      <c r="G22" s="101">
        <v>193522.27416999999</v>
      </c>
      <c r="H22" s="101">
        <v>204193.30147000001</v>
      </c>
      <c r="I22" s="75">
        <v>159579.88803999999</v>
      </c>
      <c r="J22" s="75">
        <v>214488.5644</v>
      </c>
      <c r="K22" s="75">
        <v>203072.68137999999</v>
      </c>
      <c r="L22" s="75">
        <v>0</v>
      </c>
      <c r="M22" s="75">
        <v>0</v>
      </c>
      <c r="N22" s="75">
        <v>0</v>
      </c>
      <c r="O22" s="101">
        <v>1566663.67154</v>
      </c>
      <c r="P22" s="76">
        <f t="shared" si="0"/>
        <v>1.6362667915106377</v>
      </c>
    </row>
    <row r="23" spans="1:16" x14ac:dyDescent="0.2">
      <c r="A23" s="73" t="s">
        <v>83</v>
      </c>
      <c r="B23" s="74" t="s">
        <v>224</v>
      </c>
      <c r="C23" s="101">
        <v>103484.04521</v>
      </c>
      <c r="D23" s="101">
        <v>155072.16902</v>
      </c>
      <c r="E23" s="101">
        <v>154850.55475000001</v>
      </c>
      <c r="F23" s="101">
        <v>183889.47145000001</v>
      </c>
      <c r="G23" s="101">
        <v>159194.60222</v>
      </c>
      <c r="H23" s="101">
        <v>177218.83293999999</v>
      </c>
      <c r="I23" s="75">
        <v>115801.96743999999</v>
      </c>
      <c r="J23" s="75">
        <v>126944.598</v>
      </c>
      <c r="K23" s="75">
        <v>111401.22704</v>
      </c>
      <c r="L23" s="75">
        <v>0</v>
      </c>
      <c r="M23" s="75">
        <v>0</v>
      </c>
      <c r="N23" s="75">
        <v>0</v>
      </c>
      <c r="O23" s="101">
        <v>1287857.4680699999</v>
      </c>
      <c r="P23" s="76">
        <f t="shared" si="0"/>
        <v>1.3450738952352796</v>
      </c>
    </row>
    <row r="24" spans="1:16" x14ac:dyDescent="0.2">
      <c r="A24" s="73" t="s">
        <v>82</v>
      </c>
      <c r="B24" s="74" t="s">
        <v>225</v>
      </c>
      <c r="C24" s="101">
        <v>95495.424339999998</v>
      </c>
      <c r="D24" s="101">
        <v>138267.77092000001</v>
      </c>
      <c r="E24" s="101">
        <v>129489.88235</v>
      </c>
      <c r="F24" s="101">
        <v>159322.91227999999</v>
      </c>
      <c r="G24" s="101">
        <v>115600.33018999999</v>
      </c>
      <c r="H24" s="101">
        <v>125763.91826000001</v>
      </c>
      <c r="I24" s="75">
        <v>107878.35758</v>
      </c>
      <c r="J24" s="75">
        <v>149999.97209</v>
      </c>
      <c r="K24" s="75">
        <v>144435.07376999999</v>
      </c>
      <c r="L24" s="75">
        <v>0</v>
      </c>
      <c r="M24" s="75">
        <v>0</v>
      </c>
      <c r="N24" s="75">
        <v>0</v>
      </c>
      <c r="O24" s="101">
        <v>1166253.6417799999</v>
      </c>
      <c r="P24" s="76">
        <f t="shared" si="0"/>
        <v>1.2180675017804767</v>
      </c>
    </row>
    <row r="25" spans="1:16" x14ac:dyDescent="0.2">
      <c r="A25" s="77"/>
      <c r="D25" s="78"/>
      <c r="E25" s="78"/>
      <c r="F25" s="78"/>
      <c r="G25" s="78"/>
      <c r="H25" s="78"/>
      <c r="I25" s="78"/>
      <c r="J25" s="78"/>
      <c r="K25" s="78"/>
      <c r="M25" s="156" t="s">
        <v>81</v>
      </c>
      <c r="N25" s="156"/>
      <c r="O25" s="102">
        <f>SUM(O5:O24)</f>
        <v>65148306.038670003</v>
      </c>
      <c r="P25" s="75">
        <f>SUM(P5:P24)</f>
        <v>68.042689462162542</v>
      </c>
    </row>
    <row r="26" spans="1:16" ht="13.5" customHeight="1" x14ac:dyDescent="0.2">
      <c r="A26" s="77"/>
      <c r="D26" s="79"/>
      <c r="E26" s="79"/>
      <c r="F26" s="79"/>
      <c r="G26" s="79"/>
      <c r="H26" s="79"/>
      <c r="I26" s="79"/>
      <c r="J26" s="79"/>
      <c r="K26" s="79"/>
      <c r="M26" s="157" t="s">
        <v>80</v>
      </c>
      <c r="N26" s="157"/>
      <c r="O26" s="102">
        <v>95746224.250730008</v>
      </c>
      <c r="P26" s="75">
        <f>O26/O$26*100</f>
        <v>100</v>
      </c>
    </row>
    <row r="27" spans="1:16" x14ac:dyDescent="0.2">
      <c r="B27" s="45"/>
    </row>
    <row r="28" spans="1:16" x14ac:dyDescent="0.2">
      <c r="B28" s="19"/>
    </row>
  </sheetData>
  <mergeCells count="2">
    <mergeCell ref="M25:N25"/>
    <mergeCell ref="M26:N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4" zoomScaleNormal="100" workbookViewId="0">
      <selection activeCell="N14" sqref="N14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topLeftCell="A22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1" t="s">
        <v>2</v>
      </c>
    </row>
    <row r="2" spans="2:2" ht="15" x14ac:dyDescent="0.25">
      <c r="B2" s="21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0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2016-10-03T10:45:49Z</dcterms:modified>
</cp:coreProperties>
</file>