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vsalalhas\Desktop\aylık ihracat rakamları,\15. Mayıs 17\"/>
    </mc:Choice>
  </mc:AlternateContent>
  <bookViews>
    <workbookView xWindow="240" yWindow="480" windowWidth="15570" windowHeight="7590" tabRatio="900"/>
  </bookViews>
  <sheets>
    <sheet name="SEKTOR_USD" sheetId="1" r:id="rId1"/>
    <sheet name="SECILMIS_ISTATISTIK" sheetId="14" r:id="rId2"/>
    <sheet name="SEKTOR_TL" sheetId="2" r:id="rId3"/>
    <sheet name="USDvsTL" sheetId="3" r:id="rId4"/>
    <sheet name="GEN_SEK" sheetId="4" r:id="rId5"/>
    <sheet name="Toplam İhracat  bar gra" sheetId="15" r:id="rId6"/>
    <sheet name="ULKE" sheetId="23" r:id="rId7"/>
    <sheet name="KARŞL." sheetId="16" r:id="rId8"/>
    <sheet name="SEKT1" sheetId="17" r:id="rId9"/>
    <sheet name="SEKT2 " sheetId="18" r:id="rId10"/>
    <sheet name="SEKT3 " sheetId="19" r:id="rId11"/>
    <sheet name="SEKT4 " sheetId="20" r:id="rId12"/>
    <sheet name="SEKT5 " sheetId="21" r:id="rId13"/>
    <sheet name="2002_2016_AYLIK_IHR" sheetId="22" r:id="rId14"/>
  </sheets>
  <calcPr calcId="152511"/>
</workbook>
</file>

<file path=xl/calcChain.xml><?xml version="1.0" encoding="utf-8"?>
<calcChain xmlns="http://schemas.openxmlformats.org/spreadsheetml/2006/main">
  <c r="O77" i="22" l="1"/>
  <c r="O62" i="22"/>
  <c r="O63" i="22"/>
  <c r="O64" i="22"/>
  <c r="O65" i="22"/>
  <c r="O66" i="22"/>
  <c r="O67" i="22"/>
  <c r="O68" i="22"/>
  <c r="O69" i="22"/>
  <c r="O70" i="22"/>
  <c r="O71" i="22"/>
  <c r="O72" i="22"/>
  <c r="O73" i="22"/>
  <c r="O74" i="22"/>
  <c r="O75" i="22"/>
  <c r="O76" i="22"/>
  <c r="O25" i="23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6" i="1"/>
  <c r="M8" i="1"/>
  <c r="L46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6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8" i="1"/>
  <c r="D59" i="22" l="1"/>
  <c r="E59" i="22"/>
  <c r="F59" i="22"/>
  <c r="G59" i="22"/>
  <c r="H59" i="22"/>
  <c r="I59" i="22"/>
  <c r="J59" i="22"/>
  <c r="K59" i="22"/>
  <c r="L59" i="22"/>
  <c r="M59" i="22"/>
  <c r="N59" i="22"/>
  <c r="C59" i="22"/>
  <c r="D58" i="22"/>
  <c r="E58" i="22"/>
  <c r="F58" i="22"/>
  <c r="G58" i="22"/>
  <c r="C58" i="22"/>
  <c r="D25" i="22"/>
  <c r="E25" i="22"/>
  <c r="F25" i="22"/>
  <c r="G25" i="22"/>
  <c r="H25" i="22"/>
  <c r="I25" i="22"/>
  <c r="J25" i="22"/>
  <c r="K25" i="22"/>
  <c r="L25" i="22"/>
  <c r="M25" i="22"/>
  <c r="N25" i="22"/>
  <c r="C25" i="22"/>
  <c r="D24" i="22"/>
  <c r="E24" i="22"/>
  <c r="F24" i="22"/>
  <c r="G24" i="22"/>
  <c r="C24" i="22"/>
  <c r="D3" i="22"/>
  <c r="E3" i="22"/>
  <c r="F3" i="22"/>
  <c r="G3" i="22"/>
  <c r="H3" i="22"/>
  <c r="I3" i="22"/>
  <c r="J3" i="22"/>
  <c r="K3" i="22"/>
  <c r="L3" i="22"/>
  <c r="M3" i="22"/>
  <c r="N3" i="22"/>
  <c r="C3" i="22"/>
  <c r="D2" i="22"/>
  <c r="E2" i="22"/>
  <c r="F2" i="22"/>
  <c r="G2" i="22"/>
  <c r="C2" i="22"/>
  <c r="K22" i="4" l="1"/>
  <c r="J22" i="4"/>
  <c r="G22" i="4"/>
  <c r="F22" i="4"/>
  <c r="C22" i="4"/>
  <c r="B22" i="4"/>
  <c r="D76" i="14" l="1"/>
  <c r="D75" i="14"/>
  <c r="D74" i="14"/>
  <c r="D73" i="14"/>
  <c r="D72" i="14"/>
  <c r="D71" i="14"/>
  <c r="D70" i="14"/>
  <c r="D69" i="14"/>
  <c r="D68" i="14"/>
  <c r="D67" i="14"/>
  <c r="D31" i="14" l="1"/>
  <c r="D30" i="14"/>
  <c r="D29" i="14"/>
  <c r="D28" i="14"/>
  <c r="D27" i="14"/>
  <c r="D26" i="14"/>
  <c r="D25" i="14"/>
  <c r="D24" i="14"/>
  <c r="D23" i="14"/>
  <c r="D22" i="14"/>
  <c r="A43" i="2" l="1"/>
  <c r="A31" i="2"/>
  <c r="A32" i="2"/>
  <c r="A33" i="2"/>
  <c r="A34" i="2"/>
  <c r="A35" i="2"/>
  <c r="A36" i="2"/>
  <c r="A37" i="2"/>
  <c r="A38" i="2"/>
  <c r="A39" i="2"/>
  <c r="A40" i="2"/>
  <c r="A41" i="2"/>
  <c r="A30" i="2"/>
  <c r="A28" i="2"/>
  <c r="A25" i="2"/>
  <c r="A26" i="2"/>
  <c r="A24" i="2"/>
  <c r="A21" i="2"/>
  <c r="A19" i="2"/>
  <c r="A11" i="2"/>
  <c r="A12" i="2"/>
  <c r="A13" i="2"/>
  <c r="A14" i="2"/>
  <c r="A15" i="2"/>
  <c r="A16" i="2"/>
  <c r="A17" i="2"/>
  <c r="A10" i="2"/>
  <c r="K43" i="2" l="1"/>
  <c r="K41" i="2"/>
  <c r="K40" i="2"/>
  <c r="K39" i="2"/>
  <c r="K38" i="2"/>
  <c r="K37" i="2"/>
  <c r="K36" i="2"/>
  <c r="K35" i="2"/>
  <c r="K34" i="2"/>
  <c r="K33" i="2"/>
  <c r="K32" i="2"/>
  <c r="K31" i="2"/>
  <c r="K30" i="2"/>
  <c r="K28" i="2"/>
  <c r="K26" i="2"/>
  <c r="K25" i="2"/>
  <c r="K24" i="2"/>
  <c r="K21" i="2"/>
  <c r="K19" i="2"/>
  <c r="K17" i="2"/>
  <c r="K16" i="2"/>
  <c r="K15" i="2"/>
  <c r="K14" i="2"/>
  <c r="K13" i="2"/>
  <c r="K12" i="2"/>
  <c r="K11" i="2"/>
  <c r="K10" i="2"/>
  <c r="J43" i="2"/>
  <c r="J41" i="2"/>
  <c r="J40" i="2"/>
  <c r="J39" i="2"/>
  <c r="J38" i="2"/>
  <c r="J37" i="2"/>
  <c r="J36" i="2"/>
  <c r="J35" i="2"/>
  <c r="J34" i="2"/>
  <c r="J33" i="2"/>
  <c r="J32" i="2"/>
  <c r="J31" i="2"/>
  <c r="J30" i="2"/>
  <c r="J28" i="2"/>
  <c r="J26" i="2"/>
  <c r="J25" i="2"/>
  <c r="J24" i="2"/>
  <c r="J21" i="2"/>
  <c r="J19" i="2"/>
  <c r="J17" i="2"/>
  <c r="J16" i="2"/>
  <c r="J15" i="2"/>
  <c r="J14" i="2"/>
  <c r="J13" i="2"/>
  <c r="J12" i="2"/>
  <c r="J11" i="2"/>
  <c r="J10" i="2"/>
  <c r="G43" i="2"/>
  <c r="G41" i="2"/>
  <c r="G40" i="2"/>
  <c r="G39" i="2"/>
  <c r="G38" i="2"/>
  <c r="G37" i="2"/>
  <c r="G36" i="2"/>
  <c r="G35" i="2"/>
  <c r="G34" i="2"/>
  <c r="G33" i="2"/>
  <c r="G32" i="2"/>
  <c r="G31" i="2"/>
  <c r="G30" i="2"/>
  <c r="G28" i="2"/>
  <c r="G26" i="2"/>
  <c r="G25" i="2"/>
  <c r="G24" i="2"/>
  <c r="G21" i="2"/>
  <c r="G19" i="2"/>
  <c r="G17" i="2"/>
  <c r="G16" i="2"/>
  <c r="G15" i="2"/>
  <c r="G14" i="2"/>
  <c r="G13" i="2"/>
  <c r="G12" i="2"/>
  <c r="G11" i="2"/>
  <c r="G10" i="2"/>
  <c r="F43" i="2"/>
  <c r="F41" i="2"/>
  <c r="F40" i="2"/>
  <c r="F39" i="2"/>
  <c r="F38" i="2"/>
  <c r="F37" i="2"/>
  <c r="F36" i="2"/>
  <c r="F35" i="2"/>
  <c r="F34" i="2"/>
  <c r="F33" i="2"/>
  <c r="F32" i="2"/>
  <c r="F31" i="2"/>
  <c r="F30" i="2"/>
  <c r="F28" i="2"/>
  <c r="F26" i="2"/>
  <c r="F25" i="2"/>
  <c r="F24" i="2"/>
  <c r="F21" i="2"/>
  <c r="F19" i="2"/>
  <c r="F17" i="2"/>
  <c r="F16" i="2"/>
  <c r="F15" i="2"/>
  <c r="F14" i="2"/>
  <c r="F13" i="2"/>
  <c r="F12" i="2"/>
  <c r="F11" i="2"/>
  <c r="F10" i="2"/>
  <c r="C43" i="2" l="1"/>
  <c r="C41" i="2"/>
  <c r="C40" i="2"/>
  <c r="C39" i="2"/>
  <c r="C38" i="2"/>
  <c r="C37" i="2"/>
  <c r="C36" i="2"/>
  <c r="C35" i="2"/>
  <c r="C34" i="2"/>
  <c r="C33" i="2"/>
  <c r="C32" i="2"/>
  <c r="C31" i="2"/>
  <c r="C30" i="2"/>
  <c r="C28" i="2"/>
  <c r="C26" i="2"/>
  <c r="C25" i="2"/>
  <c r="C24" i="2"/>
  <c r="C21" i="2"/>
  <c r="C19" i="2"/>
  <c r="C17" i="2"/>
  <c r="C16" i="2"/>
  <c r="C15" i="2"/>
  <c r="C14" i="2"/>
  <c r="C13" i="2"/>
  <c r="C12" i="2"/>
  <c r="C11" i="2"/>
  <c r="C10" i="2"/>
  <c r="B43" i="2"/>
  <c r="B41" i="2"/>
  <c r="B40" i="2"/>
  <c r="B39" i="2"/>
  <c r="B38" i="2"/>
  <c r="B37" i="2"/>
  <c r="B36" i="2"/>
  <c r="B35" i="2"/>
  <c r="B34" i="2"/>
  <c r="B33" i="2"/>
  <c r="B32" i="2"/>
  <c r="B31" i="2"/>
  <c r="B30" i="2"/>
  <c r="B28" i="2"/>
  <c r="B26" i="2"/>
  <c r="B25" i="2"/>
  <c r="B24" i="2"/>
  <c r="B21" i="2"/>
  <c r="B19" i="2"/>
  <c r="B17" i="2"/>
  <c r="B16" i="2"/>
  <c r="B15" i="2"/>
  <c r="B14" i="2"/>
  <c r="B13" i="2"/>
  <c r="B12" i="2"/>
  <c r="B11" i="2"/>
  <c r="B10" i="2"/>
  <c r="K7" i="2" l="1"/>
  <c r="J7" i="2"/>
  <c r="G7" i="2"/>
  <c r="F7" i="2"/>
  <c r="C7" i="2"/>
  <c r="B7" i="2"/>
  <c r="F6" i="2"/>
  <c r="B6" i="2"/>
  <c r="K42" i="1" l="1"/>
  <c r="J42" i="1"/>
  <c r="J42" i="2" s="1"/>
  <c r="G42" i="1"/>
  <c r="F42" i="1"/>
  <c r="F42" i="2" s="1"/>
  <c r="C42" i="1"/>
  <c r="C42" i="2" s="1"/>
  <c r="B42" i="1"/>
  <c r="B42" i="2" s="1"/>
  <c r="K29" i="1"/>
  <c r="J29" i="1"/>
  <c r="J29" i="2" s="1"/>
  <c r="G29" i="1"/>
  <c r="F29" i="1"/>
  <c r="F29" i="2" s="1"/>
  <c r="C29" i="1"/>
  <c r="C29" i="2" s="1"/>
  <c r="B29" i="1"/>
  <c r="B29" i="2" s="1"/>
  <c r="K27" i="1"/>
  <c r="J27" i="1"/>
  <c r="J27" i="2" s="1"/>
  <c r="G27" i="1"/>
  <c r="F27" i="1"/>
  <c r="F27" i="2" s="1"/>
  <c r="C27" i="1"/>
  <c r="C27" i="2" s="1"/>
  <c r="B27" i="1"/>
  <c r="B27" i="2" s="1"/>
  <c r="K23" i="1"/>
  <c r="J23" i="1"/>
  <c r="J23" i="2" s="1"/>
  <c r="G23" i="1"/>
  <c r="F23" i="1"/>
  <c r="F23" i="2" s="1"/>
  <c r="C23" i="1"/>
  <c r="B23" i="1"/>
  <c r="B23" i="2" s="1"/>
  <c r="K20" i="1"/>
  <c r="J20" i="1"/>
  <c r="J20" i="2" s="1"/>
  <c r="G20" i="1"/>
  <c r="F20" i="1"/>
  <c r="F20" i="2" s="1"/>
  <c r="C20" i="1"/>
  <c r="C20" i="2" s="1"/>
  <c r="B20" i="1"/>
  <c r="B20" i="2" s="1"/>
  <c r="K18" i="1"/>
  <c r="J18" i="1"/>
  <c r="J18" i="2" s="1"/>
  <c r="G18" i="1"/>
  <c r="F18" i="1"/>
  <c r="F18" i="2" s="1"/>
  <c r="C18" i="1"/>
  <c r="C18" i="2" s="1"/>
  <c r="B18" i="1"/>
  <c r="B18" i="2" s="1"/>
  <c r="K9" i="1"/>
  <c r="J9" i="1"/>
  <c r="J9" i="2" s="1"/>
  <c r="G9" i="1"/>
  <c r="F9" i="1"/>
  <c r="F9" i="2" s="1"/>
  <c r="C9" i="1"/>
  <c r="C9" i="2" s="1"/>
  <c r="B9" i="1"/>
  <c r="B9" i="2" s="1"/>
  <c r="K8" i="1" l="1"/>
  <c r="K22" i="1"/>
  <c r="K44" i="1" s="1"/>
  <c r="G22" i="1"/>
  <c r="J22" i="1"/>
  <c r="J22" i="2" s="1"/>
  <c r="J8" i="1"/>
  <c r="J8" i="2" s="1"/>
  <c r="G22" i="2"/>
  <c r="G29" i="2"/>
  <c r="G18" i="2"/>
  <c r="D23" i="1"/>
  <c r="B23" i="3" s="1"/>
  <c r="C23" i="2"/>
  <c r="G27" i="2"/>
  <c r="G9" i="2"/>
  <c r="F8" i="1"/>
  <c r="F22" i="1"/>
  <c r="F22" i="2" s="1"/>
  <c r="K9" i="2"/>
  <c r="G8" i="1"/>
  <c r="K23" i="2"/>
  <c r="K42" i="2"/>
  <c r="G20" i="2"/>
  <c r="K20" i="2"/>
  <c r="B8" i="1"/>
  <c r="B22" i="1"/>
  <c r="B22" i="2" s="1"/>
  <c r="K8" i="2"/>
  <c r="K29" i="2"/>
  <c r="K18" i="2"/>
  <c r="C8" i="1"/>
  <c r="G23" i="2"/>
  <c r="K27" i="2"/>
  <c r="C22" i="1"/>
  <c r="C22" i="2" s="1"/>
  <c r="G42" i="2"/>
  <c r="J46" i="2"/>
  <c r="K22" i="2" l="1"/>
  <c r="J44" i="1"/>
  <c r="J44" i="2" s="1"/>
  <c r="C8" i="2"/>
  <c r="C44" i="1"/>
  <c r="B8" i="2"/>
  <c r="B44" i="1"/>
  <c r="G8" i="2"/>
  <c r="G44" i="1"/>
  <c r="K44" i="2"/>
  <c r="M27" i="2" s="1"/>
  <c r="F8" i="2"/>
  <c r="F44" i="1"/>
  <c r="F46" i="2"/>
  <c r="C46" i="2"/>
  <c r="C45" i="2"/>
  <c r="B46" i="2"/>
  <c r="J45" i="1" l="1"/>
  <c r="F44" i="2"/>
  <c r="F45" i="1"/>
  <c r="H45" i="1" s="1"/>
  <c r="B44" i="2"/>
  <c r="B45" i="2"/>
  <c r="M20" i="2"/>
  <c r="M9" i="2"/>
  <c r="M29" i="2"/>
  <c r="M44" i="2"/>
  <c r="M15" i="2"/>
  <c r="M17" i="2"/>
  <c r="M28" i="2"/>
  <c r="M14" i="2"/>
  <c r="M37" i="2"/>
  <c r="M11" i="2"/>
  <c r="M12" i="2"/>
  <c r="M26" i="2"/>
  <c r="M16" i="2"/>
  <c r="M10" i="2"/>
  <c r="M21" i="2"/>
  <c r="M24" i="2"/>
  <c r="M25" i="2"/>
  <c r="M36" i="2"/>
  <c r="M31" i="2"/>
  <c r="M30" i="2"/>
  <c r="M19" i="2"/>
  <c r="M33" i="2"/>
  <c r="M34" i="2"/>
  <c r="M35" i="2"/>
  <c r="M38" i="2"/>
  <c r="M32" i="2"/>
  <c r="M41" i="2"/>
  <c r="M43" i="2"/>
  <c r="M40" i="2"/>
  <c r="M13" i="2"/>
  <c r="M39" i="2"/>
  <c r="M18" i="2"/>
  <c r="M8" i="2"/>
  <c r="M42" i="2"/>
  <c r="M23" i="2"/>
  <c r="M22" i="2"/>
  <c r="C44" i="2"/>
  <c r="E8" i="2" s="1"/>
  <c r="G44" i="2"/>
  <c r="I8" i="2" s="1"/>
  <c r="H22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K46" i="2" l="1"/>
  <c r="K45" i="1"/>
  <c r="G46" i="2"/>
  <c r="G45" i="1"/>
  <c r="E44" i="2"/>
  <c r="E21" i="2"/>
  <c r="E36" i="2"/>
  <c r="E30" i="2"/>
  <c r="E19" i="2"/>
  <c r="E12" i="2"/>
  <c r="E11" i="2"/>
  <c r="E38" i="2"/>
  <c r="E32" i="2"/>
  <c r="E43" i="2"/>
  <c r="E41" i="2"/>
  <c r="E33" i="2"/>
  <c r="E40" i="2"/>
  <c r="E13" i="2"/>
  <c r="E24" i="2"/>
  <c r="E34" i="2"/>
  <c r="E10" i="2"/>
  <c r="E25" i="2"/>
  <c r="E15" i="2"/>
  <c r="E17" i="2"/>
  <c r="E28" i="2"/>
  <c r="E31" i="2"/>
  <c r="E14" i="2"/>
  <c r="E39" i="2"/>
  <c r="E16" i="2"/>
  <c r="E35" i="2"/>
  <c r="E37" i="2"/>
  <c r="E26" i="2"/>
  <c r="E42" i="2"/>
  <c r="E27" i="2"/>
  <c r="E9" i="2"/>
  <c r="E29" i="2"/>
  <c r="E20" i="2"/>
  <c r="E18" i="2"/>
  <c r="E23" i="2"/>
  <c r="E22" i="2"/>
  <c r="I44" i="2"/>
  <c r="I28" i="2"/>
  <c r="I34" i="2"/>
  <c r="I14" i="2"/>
  <c r="I16" i="2"/>
  <c r="I31" i="2"/>
  <c r="I32" i="2"/>
  <c r="I43" i="2"/>
  <c r="I26" i="2"/>
  <c r="I30" i="2"/>
  <c r="I39" i="2"/>
  <c r="I40" i="2"/>
  <c r="I41" i="2"/>
  <c r="I35" i="2"/>
  <c r="I17" i="2"/>
  <c r="I21" i="2"/>
  <c r="I36" i="2"/>
  <c r="I38" i="2"/>
  <c r="I33" i="2"/>
  <c r="I37" i="2"/>
  <c r="I25" i="2"/>
  <c r="I10" i="2"/>
  <c r="I24" i="2"/>
  <c r="I13" i="2"/>
  <c r="I11" i="2"/>
  <c r="I12" i="2"/>
  <c r="I15" i="2"/>
  <c r="I19" i="2"/>
  <c r="I42" i="2"/>
  <c r="I29" i="2"/>
  <c r="I27" i="2"/>
  <c r="I23" i="2"/>
  <c r="I9" i="2"/>
  <c r="I20" i="2"/>
  <c r="I22" i="2"/>
  <c r="I18" i="2"/>
  <c r="D22" i="4"/>
  <c r="L45" i="1" l="1"/>
  <c r="M45" i="1"/>
  <c r="M22" i="4"/>
  <c r="L22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J45" i="2" l="1"/>
  <c r="L44" i="1"/>
  <c r="F44" i="3" s="1"/>
  <c r="L43" i="1"/>
  <c r="F43" i="3" s="1"/>
  <c r="L42" i="1"/>
  <c r="F42" i="3" s="1"/>
  <c r="L41" i="1"/>
  <c r="F41" i="3" s="1"/>
  <c r="L40" i="1"/>
  <c r="F40" i="3" s="1"/>
  <c r="L39" i="1"/>
  <c r="F39" i="3" s="1"/>
  <c r="L38" i="1"/>
  <c r="F38" i="3" s="1"/>
  <c r="L37" i="1"/>
  <c r="F37" i="3" s="1"/>
  <c r="L36" i="1"/>
  <c r="F36" i="3" s="1"/>
  <c r="L35" i="1"/>
  <c r="F35" i="3" s="1"/>
  <c r="L34" i="1"/>
  <c r="F34" i="3" s="1"/>
  <c r="L33" i="1"/>
  <c r="F33" i="3" s="1"/>
  <c r="L32" i="1"/>
  <c r="F32" i="3" s="1"/>
  <c r="L31" i="1"/>
  <c r="F31" i="3" s="1"/>
  <c r="L30" i="1"/>
  <c r="F30" i="3" s="1"/>
  <c r="L29" i="1"/>
  <c r="F29" i="3" s="1"/>
  <c r="L28" i="1"/>
  <c r="F28" i="3" s="1"/>
  <c r="L27" i="1"/>
  <c r="F27" i="3" s="1"/>
  <c r="L26" i="1"/>
  <c r="F26" i="3" s="1"/>
  <c r="L25" i="1"/>
  <c r="F25" i="3" s="1"/>
  <c r="L24" i="1"/>
  <c r="F24" i="3" s="1"/>
  <c r="L23" i="1"/>
  <c r="F23" i="3" s="1"/>
  <c r="L22" i="1"/>
  <c r="F22" i="3" s="1"/>
  <c r="L21" i="1"/>
  <c r="F21" i="3" s="1"/>
  <c r="L20" i="1"/>
  <c r="F20" i="3" s="1"/>
  <c r="L19" i="1"/>
  <c r="F19" i="3" s="1"/>
  <c r="L18" i="1"/>
  <c r="F18" i="3" s="1"/>
  <c r="L17" i="1"/>
  <c r="F17" i="3" s="1"/>
  <c r="L16" i="1"/>
  <c r="F16" i="3" s="1"/>
  <c r="L15" i="1"/>
  <c r="F15" i="3" s="1"/>
  <c r="L14" i="1"/>
  <c r="F14" i="3" s="1"/>
  <c r="L13" i="1"/>
  <c r="F13" i="3" s="1"/>
  <c r="L12" i="1"/>
  <c r="F12" i="3" s="1"/>
  <c r="L11" i="1"/>
  <c r="F11" i="3" s="1"/>
  <c r="L10" i="1"/>
  <c r="F10" i="3" s="1"/>
  <c r="L9" i="1"/>
  <c r="F9" i="3" s="1"/>
  <c r="L8" i="1"/>
  <c r="F8" i="3" s="1"/>
  <c r="L8" i="2" l="1"/>
  <c r="G8" i="3" s="1"/>
  <c r="L9" i="2"/>
  <c r="G9" i="3" s="1"/>
  <c r="L10" i="2"/>
  <c r="G10" i="3" s="1"/>
  <c r="L11" i="2"/>
  <c r="G11" i="3" s="1"/>
  <c r="L12" i="2"/>
  <c r="G12" i="3" s="1"/>
  <c r="L13" i="2"/>
  <c r="G13" i="3" s="1"/>
  <c r="L14" i="2"/>
  <c r="G14" i="3" s="1"/>
  <c r="L15" i="2"/>
  <c r="G15" i="3" s="1"/>
  <c r="L16" i="2"/>
  <c r="G16" i="3" s="1"/>
  <c r="L17" i="2"/>
  <c r="G17" i="3" s="1"/>
  <c r="L18" i="2"/>
  <c r="G18" i="3" s="1"/>
  <c r="L19" i="2"/>
  <c r="G19" i="3" s="1"/>
  <c r="L20" i="2"/>
  <c r="G20" i="3" s="1"/>
  <c r="L21" i="2"/>
  <c r="G21" i="3" s="1"/>
  <c r="L22" i="2"/>
  <c r="G22" i="3" s="1"/>
  <c r="L23" i="2"/>
  <c r="G23" i="3" s="1"/>
  <c r="L24" i="2"/>
  <c r="G24" i="3" s="1"/>
  <c r="L25" i="2"/>
  <c r="G25" i="3" s="1"/>
  <c r="L26" i="2"/>
  <c r="G26" i="3" s="1"/>
  <c r="L27" i="2"/>
  <c r="G27" i="3" s="1"/>
  <c r="L28" i="2"/>
  <c r="G28" i="3" s="1"/>
  <c r="L29" i="2"/>
  <c r="G29" i="3" s="1"/>
  <c r="L30" i="2"/>
  <c r="G30" i="3" s="1"/>
  <c r="L31" i="2"/>
  <c r="G31" i="3" s="1"/>
  <c r="L32" i="2"/>
  <c r="G32" i="3" s="1"/>
  <c r="L33" i="2"/>
  <c r="G33" i="3" s="1"/>
  <c r="L34" i="2"/>
  <c r="G34" i="3" s="1"/>
  <c r="L35" i="2"/>
  <c r="G35" i="3" s="1"/>
  <c r="L36" i="2"/>
  <c r="G36" i="3" s="1"/>
  <c r="L37" i="2"/>
  <c r="G37" i="3" s="1"/>
  <c r="L38" i="2"/>
  <c r="G38" i="3" s="1"/>
  <c r="L39" i="2"/>
  <c r="G39" i="3" s="1"/>
  <c r="L40" i="2"/>
  <c r="G40" i="3" s="1"/>
  <c r="L41" i="2"/>
  <c r="G41" i="3" s="1"/>
  <c r="L42" i="2"/>
  <c r="G42" i="3" s="1"/>
  <c r="L43" i="2"/>
  <c r="G43" i="3" s="1"/>
  <c r="L44" i="2"/>
  <c r="G44" i="3" s="1"/>
  <c r="P5" i="23"/>
  <c r="P7" i="23"/>
  <c r="P8" i="23"/>
  <c r="P9" i="23"/>
  <c r="P10" i="23"/>
  <c r="P11" i="23"/>
  <c r="P12" i="23"/>
  <c r="P13" i="23"/>
  <c r="P14" i="23"/>
  <c r="P15" i="23"/>
  <c r="P16" i="23"/>
  <c r="P17" i="23"/>
  <c r="P18" i="23"/>
  <c r="P19" i="23"/>
  <c r="P20" i="23"/>
  <c r="P21" i="23"/>
  <c r="P22" i="23"/>
  <c r="P23" i="23"/>
  <c r="P24" i="23"/>
  <c r="P26" i="23"/>
  <c r="P6" i="23" l="1"/>
  <c r="P25" i="23" s="1"/>
  <c r="O58" i="22"/>
  <c r="O59" i="22"/>
  <c r="O2" i="22" l="1"/>
  <c r="O3" i="22"/>
  <c r="O25" i="22"/>
  <c r="O24" i="22"/>
  <c r="I22" i="4"/>
  <c r="E22" i="4"/>
  <c r="I21" i="4"/>
  <c r="H21" i="4"/>
  <c r="E21" i="4"/>
  <c r="I20" i="4"/>
  <c r="H20" i="4"/>
  <c r="E20" i="4"/>
  <c r="I19" i="4"/>
  <c r="H19" i="4"/>
  <c r="E19" i="4"/>
  <c r="I18" i="4"/>
  <c r="H18" i="4"/>
  <c r="E18" i="4"/>
  <c r="I17" i="4"/>
  <c r="H17" i="4"/>
  <c r="E17" i="4"/>
  <c r="I16" i="4"/>
  <c r="H16" i="4"/>
  <c r="E16" i="4"/>
  <c r="I15" i="4"/>
  <c r="H15" i="4"/>
  <c r="E15" i="4"/>
  <c r="I14" i="4"/>
  <c r="H14" i="4"/>
  <c r="E14" i="4"/>
  <c r="I13" i="4"/>
  <c r="H13" i="4"/>
  <c r="E13" i="4"/>
  <c r="I12" i="4"/>
  <c r="H12" i="4"/>
  <c r="E12" i="4"/>
  <c r="I11" i="4"/>
  <c r="H11" i="4"/>
  <c r="E11" i="4"/>
  <c r="I10" i="4"/>
  <c r="H10" i="4"/>
  <c r="E10" i="4"/>
  <c r="I9" i="4"/>
  <c r="H9" i="4"/>
  <c r="E9" i="4"/>
  <c r="E46" i="2"/>
  <c r="D40" i="2"/>
  <c r="C40" i="3" s="1"/>
  <c r="D37" i="2"/>
  <c r="C37" i="3" s="1"/>
  <c r="D25" i="2"/>
  <c r="C25" i="3" s="1"/>
  <c r="D20" i="2"/>
  <c r="C20" i="3" s="1"/>
  <c r="D17" i="2"/>
  <c r="C17" i="3" s="1"/>
  <c r="D8" i="2"/>
  <c r="C8" i="3" s="1"/>
  <c r="D46" i="3"/>
  <c r="B46" i="3"/>
  <c r="G45" i="2"/>
  <c r="F45" i="2"/>
  <c r="D44" i="3"/>
  <c r="E44" i="1"/>
  <c r="D44" i="1"/>
  <c r="B44" i="3" s="1"/>
  <c r="D43" i="3"/>
  <c r="E43" i="1"/>
  <c r="D43" i="1"/>
  <c r="B43" i="3" s="1"/>
  <c r="D42" i="3"/>
  <c r="E42" i="1"/>
  <c r="D42" i="1"/>
  <c r="B42" i="3" s="1"/>
  <c r="D41" i="3"/>
  <c r="E41" i="1"/>
  <c r="D41" i="1"/>
  <c r="B41" i="3" s="1"/>
  <c r="D40" i="3"/>
  <c r="E40" i="1"/>
  <c r="D40" i="1"/>
  <c r="B40" i="3" s="1"/>
  <c r="D39" i="3"/>
  <c r="E39" i="1"/>
  <c r="D39" i="1"/>
  <c r="B39" i="3" s="1"/>
  <c r="D38" i="3"/>
  <c r="E38" i="1"/>
  <c r="D38" i="1"/>
  <c r="B38" i="3" s="1"/>
  <c r="D37" i="3"/>
  <c r="E37" i="1"/>
  <c r="D37" i="1"/>
  <c r="B37" i="3" s="1"/>
  <c r="D36" i="3"/>
  <c r="E36" i="1"/>
  <c r="D36" i="1"/>
  <c r="B36" i="3" s="1"/>
  <c r="D35" i="3"/>
  <c r="E35" i="1"/>
  <c r="D35" i="1"/>
  <c r="B35" i="3" s="1"/>
  <c r="D34" i="3"/>
  <c r="E34" i="1"/>
  <c r="D34" i="1"/>
  <c r="B34" i="3" s="1"/>
  <c r="D33" i="3"/>
  <c r="E33" i="1"/>
  <c r="D33" i="1"/>
  <c r="B33" i="3" s="1"/>
  <c r="D32" i="3"/>
  <c r="E32" i="1"/>
  <c r="D32" i="1"/>
  <c r="B32" i="3" s="1"/>
  <c r="D31" i="3"/>
  <c r="E31" i="1"/>
  <c r="D31" i="1"/>
  <c r="B31" i="3" s="1"/>
  <c r="D30" i="3"/>
  <c r="E30" i="1"/>
  <c r="D30" i="1"/>
  <c r="B30" i="3" s="1"/>
  <c r="D29" i="3"/>
  <c r="E29" i="1"/>
  <c r="D29" i="1"/>
  <c r="B29" i="3" s="1"/>
  <c r="D28" i="3"/>
  <c r="E28" i="1"/>
  <c r="D28" i="1"/>
  <c r="B28" i="3" s="1"/>
  <c r="D27" i="3"/>
  <c r="E27" i="1"/>
  <c r="D27" i="1"/>
  <c r="B27" i="3" s="1"/>
  <c r="D26" i="3"/>
  <c r="E26" i="1"/>
  <c r="D26" i="1"/>
  <c r="B26" i="3" s="1"/>
  <c r="D25" i="3"/>
  <c r="E25" i="1"/>
  <c r="D25" i="1"/>
  <c r="B25" i="3" s="1"/>
  <c r="D24" i="3"/>
  <c r="E24" i="1"/>
  <c r="D24" i="1"/>
  <c r="B24" i="3" s="1"/>
  <c r="D23" i="3"/>
  <c r="E23" i="1"/>
  <c r="D22" i="3"/>
  <c r="E22" i="1"/>
  <c r="D22" i="1"/>
  <c r="B22" i="3" s="1"/>
  <c r="D21" i="3"/>
  <c r="E21" i="1"/>
  <c r="D21" i="1"/>
  <c r="B21" i="3" s="1"/>
  <c r="D20" i="3"/>
  <c r="E20" i="1"/>
  <c r="D20" i="1"/>
  <c r="B20" i="3" s="1"/>
  <c r="D19" i="3"/>
  <c r="E19" i="1"/>
  <c r="D19" i="1"/>
  <c r="B19" i="3" s="1"/>
  <c r="D18" i="3"/>
  <c r="E18" i="1"/>
  <c r="D18" i="1"/>
  <c r="B18" i="3" s="1"/>
  <c r="D17" i="3"/>
  <c r="E17" i="1"/>
  <c r="D17" i="1"/>
  <c r="B17" i="3" s="1"/>
  <c r="D16" i="3"/>
  <c r="E16" i="1"/>
  <c r="D16" i="1"/>
  <c r="B16" i="3" s="1"/>
  <c r="D15" i="3"/>
  <c r="E15" i="1"/>
  <c r="D15" i="1"/>
  <c r="B15" i="3" s="1"/>
  <c r="D14" i="3"/>
  <c r="E14" i="1"/>
  <c r="D14" i="1"/>
  <c r="B14" i="3" s="1"/>
  <c r="D13" i="3"/>
  <c r="E13" i="1"/>
  <c r="D13" i="1"/>
  <c r="B13" i="3" s="1"/>
  <c r="D12" i="3"/>
  <c r="E12" i="1"/>
  <c r="D12" i="1"/>
  <c r="B12" i="3" s="1"/>
  <c r="D11" i="3"/>
  <c r="E11" i="1"/>
  <c r="D11" i="1"/>
  <c r="B11" i="3" s="1"/>
  <c r="D10" i="3"/>
  <c r="E10" i="1"/>
  <c r="D10" i="1"/>
  <c r="B10" i="3" s="1"/>
  <c r="D9" i="3"/>
  <c r="E9" i="1"/>
  <c r="D9" i="1"/>
  <c r="B9" i="3" s="1"/>
  <c r="H8" i="1"/>
  <c r="D8" i="3" s="1"/>
  <c r="E8" i="1"/>
  <c r="D8" i="1"/>
  <c r="B8" i="3" s="1"/>
  <c r="H34" i="2" l="1"/>
  <c r="E34" i="3" s="1"/>
  <c r="H33" i="2"/>
  <c r="E33" i="3" s="1"/>
  <c r="H40" i="2"/>
  <c r="E40" i="3" s="1"/>
  <c r="D13" i="2"/>
  <c r="C13" i="3" s="1"/>
  <c r="D28" i="2"/>
  <c r="C28" i="3" s="1"/>
  <c r="D32" i="2"/>
  <c r="C32" i="3" s="1"/>
  <c r="H17" i="2"/>
  <c r="E17" i="3" s="1"/>
  <c r="H18" i="2"/>
  <c r="E18" i="3" s="1"/>
  <c r="D46" i="2"/>
  <c r="C46" i="3" s="1"/>
  <c r="D12" i="2"/>
  <c r="C12" i="3" s="1"/>
  <c r="D21" i="2"/>
  <c r="C21" i="3" s="1"/>
  <c r="D24" i="2"/>
  <c r="C24" i="3" s="1"/>
  <c r="D29" i="2"/>
  <c r="C29" i="3" s="1"/>
  <c r="D16" i="2"/>
  <c r="C16" i="3" s="1"/>
  <c r="D33" i="2"/>
  <c r="C33" i="3" s="1"/>
  <c r="D9" i="2"/>
  <c r="C9" i="3" s="1"/>
  <c r="D36" i="2"/>
  <c r="C36" i="3" s="1"/>
  <c r="D43" i="2"/>
  <c r="C43" i="3" s="1"/>
  <c r="I46" i="2"/>
  <c r="H46" i="2"/>
  <c r="E46" i="3" s="1"/>
  <c r="H44" i="2"/>
  <c r="E44" i="3" s="1"/>
  <c r="H21" i="2"/>
  <c r="E21" i="3" s="1"/>
  <c r="H22" i="2"/>
  <c r="E22" i="3" s="1"/>
  <c r="H37" i="2"/>
  <c r="E37" i="3" s="1"/>
  <c r="H38" i="2"/>
  <c r="E38" i="3" s="1"/>
  <c r="H9" i="2"/>
  <c r="E9" i="3" s="1"/>
  <c r="H10" i="2"/>
  <c r="E10" i="3" s="1"/>
  <c r="H25" i="2"/>
  <c r="E25" i="3" s="1"/>
  <c r="H26" i="2"/>
  <c r="E26" i="3" s="1"/>
  <c r="H13" i="2"/>
  <c r="E13" i="3" s="1"/>
  <c r="H14" i="2"/>
  <c r="E14" i="3" s="1"/>
  <c r="H29" i="2"/>
  <c r="E29" i="3" s="1"/>
  <c r="H30" i="2"/>
  <c r="E30" i="3" s="1"/>
  <c r="D44" i="2"/>
  <c r="C44" i="3" s="1"/>
  <c r="D41" i="2"/>
  <c r="C41" i="3" s="1"/>
  <c r="H45" i="2"/>
  <c r="E45" i="3" s="1"/>
  <c r="D10" i="2"/>
  <c r="C10" i="3" s="1"/>
  <c r="H11" i="2"/>
  <c r="E11" i="3" s="1"/>
  <c r="D14" i="2"/>
  <c r="C14" i="3" s="1"/>
  <c r="D18" i="2"/>
  <c r="C18" i="3" s="1"/>
  <c r="H19" i="2"/>
  <c r="E19" i="3" s="1"/>
  <c r="H23" i="2"/>
  <c r="E23" i="3" s="1"/>
  <c r="D26" i="2"/>
  <c r="C26" i="3" s="1"/>
  <c r="H31" i="2"/>
  <c r="E31" i="3" s="1"/>
  <c r="D34" i="2"/>
  <c r="C34" i="3" s="1"/>
  <c r="H35" i="2"/>
  <c r="E35" i="3" s="1"/>
  <c r="D38" i="2"/>
  <c r="C38" i="3" s="1"/>
  <c r="H39" i="2"/>
  <c r="E39" i="3" s="1"/>
  <c r="I45" i="2"/>
  <c r="D45" i="3"/>
  <c r="H8" i="2"/>
  <c r="E8" i="3" s="1"/>
  <c r="D11" i="2"/>
  <c r="C11" i="3" s="1"/>
  <c r="H12" i="2"/>
  <c r="E12" i="3" s="1"/>
  <c r="D15" i="2"/>
  <c r="C15" i="3" s="1"/>
  <c r="H16" i="2"/>
  <c r="E16" i="3" s="1"/>
  <c r="D19" i="2"/>
  <c r="C19" i="3" s="1"/>
  <c r="H20" i="2"/>
  <c r="E20" i="3" s="1"/>
  <c r="D23" i="2"/>
  <c r="C23" i="3" s="1"/>
  <c r="H24" i="2"/>
  <c r="E24" i="3" s="1"/>
  <c r="D27" i="2"/>
  <c r="C27" i="3" s="1"/>
  <c r="H28" i="2"/>
  <c r="E28" i="3" s="1"/>
  <c r="D31" i="2"/>
  <c r="C31" i="3" s="1"/>
  <c r="H32" i="2"/>
  <c r="E32" i="3" s="1"/>
  <c r="D35" i="2"/>
  <c r="C35" i="3" s="1"/>
  <c r="H36" i="2"/>
  <c r="E36" i="3" s="1"/>
  <c r="D39" i="2"/>
  <c r="C39" i="3" s="1"/>
  <c r="H41" i="2"/>
  <c r="E41" i="3" s="1"/>
  <c r="H42" i="2"/>
  <c r="E42" i="3" s="1"/>
  <c r="H43" i="2"/>
  <c r="E43" i="3" s="1"/>
  <c r="H15" i="2"/>
  <c r="E15" i="3" s="1"/>
  <c r="D22" i="2"/>
  <c r="C22" i="3" s="1"/>
  <c r="H27" i="2"/>
  <c r="E27" i="3" s="1"/>
  <c r="D30" i="2"/>
  <c r="C30" i="3" s="1"/>
  <c r="D42" i="2"/>
  <c r="C42" i="3" s="1"/>
  <c r="F46" i="3" l="1"/>
  <c r="K45" i="2"/>
  <c r="M45" i="2" l="1"/>
  <c r="L45" i="2"/>
  <c r="G45" i="3" s="1"/>
  <c r="M46" i="2"/>
  <c r="L46" i="2"/>
  <c r="G46" i="3" s="1"/>
  <c r="F45" i="3"/>
</calcChain>
</file>

<file path=xl/sharedStrings.xml><?xml version="1.0" encoding="utf-8"?>
<sst xmlns="http://schemas.openxmlformats.org/spreadsheetml/2006/main" count="421" uniqueCount="229">
  <si>
    <t>TEMMUZ</t>
  </si>
  <si>
    <t>SEKTÖRLER</t>
  </si>
  <si>
    <t>I. TARIM</t>
  </si>
  <si>
    <t xml:space="preserve">   A. BİTKİSEL ÜRÜNLER</t>
  </si>
  <si>
    <t xml:space="preserve">     Hububat, Bakliyat, Yağlı Tohumlar ve Mam.</t>
  </si>
  <si>
    <t xml:space="preserve">     Yaş Meyve ve Sebze</t>
  </si>
  <si>
    <t xml:space="preserve">     Meyve Sebze Mamulleri</t>
  </si>
  <si>
    <t xml:space="preserve">     Kuru Meyve ve Mamulleri</t>
  </si>
  <si>
    <t xml:space="preserve">     Fındık ve Mamulleri</t>
  </si>
  <si>
    <t xml:space="preserve">     Zeytin ve Zeytinyağı</t>
  </si>
  <si>
    <t xml:space="preserve">     Tütün ve Mamulleri</t>
  </si>
  <si>
    <t xml:space="preserve">     Süs Bitkileri</t>
  </si>
  <si>
    <t xml:space="preserve">   B. HAYVANSAL ÜRÜNLER</t>
  </si>
  <si>
    <t xml:space="preserve">     Su Ürünleri ve Hayvansal Mamuller</t>
  </si>
  <si>
    <t>II. SANAYİ</t>
  </si>
  <si>
    <t xml:space="preserve">   A. TARIMA DAYALI İŞLENMİŞ ÜRÜNLER</t>
  </si>
  <si>
    <t xml:space="preserve">     Tekstil ve Hammaddeleri</t>
  </si>
  <si>
    <t xml:space="preserve">     Deri ve Deri Mamulleri</t>
  </si>
  <si>
    <t xml:space="preserve">     Halı</t>
  </si>
  <si>
    <t xml:space="preserve">   B. KİMYEVİ MADDELER VE MAM.</t>
  </si>
  <si>
    <t xml:space="preserve">     Kimyevi Maddeler ve Mamulleri</t>
  </si>
  <si>
    <t xml:space="preserve">   C. SANAYİ MAMULLERİ</t>
  </si>
  <si>
    <t xml:space="preserve">     Hazırgiyim ve Konfeksiyon</t>
  </si>
  <si>
    <t xml:space="preserve">     Otomotiv Endüstrisi</t>
  </si>
  <si>
    <t xml:space="preserve">     Gemi ve Yat</t>
  </si>
  <si>
    <t xml:space="preserve">     Makine ve Aksamları</t>
  </si>
  <si>
    <t xml:space="preserve">     Demir ve Demir Dışı Metaller</t>
  </si>
  <si>
    <t xml:space="preserve">     Çelik</t>
  </si>
  <si>
    <t xml:space="preserve">     Mücevher</t>
  </si>
  <si>
    <t xml:space="preserve">     İklimlendirme Sanayii</t>
  </si>
  <si>
    <t xml:space="preserve">     Diğer Sanayi Ürünleri</t>
  </si>
  <si>
    <t>III. MADENCİLİK</t>
  </si>
  <si>
    <t xml:space="preserve">     Madencilik Ürünleri</t>
  </si>
  <si>
    <t>T O P L A M (TİM*)</t>
  </si>
  <si>
    <t>İhracatçı Birlikleri Kaydından Muaf İhracat</t>
  </si>
  <si>
    <t>T O P L A M (TİM+TUİK*)</t>
  </si>
  <si>
    <t>Not: İlgili dönem ortalama MB Dolar Alış Kuru baz alınarak hesaplanmıştır.</t>
  </si>
  <si>
    <t>İHRACAT ARTIŞI KARŞILAŞTIRMA TABLOSU (USD - TL)</t>
  </si>
  <si>
    <t>USD Bazında Artış (%)</t>
  </si>
  <si>
    <t>TL Bazında Artış  (%)</t>
  </si>
  <si>
    <t>T O P L A M</t>
  </si>
  <si>
    <t>İHRACATÇI  BİRLİKLERİ 
GENEL SEKRETERLİKLERİ</t>
  </si>
  <si>
    <t>TOPLAM</t>
  </si>
  <si>
    <t xml:space="preserve"> </t>
  </si>
  <si>
    <t>OCAK</t>
  </si>
  <si>
    <t>ŞUBAT</t>
  </si>
  <si>
    <t>MART</t>
  </si>
  <si>
    <t>NİSAN</t>
  </si>
  <si>
    <t>MAYIS</t>
  </si>
  <si>
    <t>HAZİRAN</t>
  </si>
  <si>
    <t>EYLÜL</t>
  </si>
  <si>
    <t>EKİM</t>
  </si>
  <si>
    <t>KASIM</t>
  </si>
  <si>
    <t>ARALIK</t>
  </si>
  <si>
    <t>A. BİTKİSEL ÜRÜNLER</t>
  </si>
  <si>
    <t>B. HAYVANSAL ÜRÜNLER</t>
  </si>
  <si>
    <t>C. AĞAÇ MAMULLERİ VE ORMAN ÜRÜNLERİ</t>
  </si>
  <si>
    <t>A. TARIMA DAYALI İŞLENMİŞ ÜRÜNLER</t>
  </si>
  <si>
    <t>B. KİMYEVİ MADDELER</t>
  </si>
  <si>
    <t>C. SANAYİ MAMULLERİ</t>
  </si>
  <si>
    <t>(x1000 $)</t>
  </si>
  <si>
    <t>AGUSTOS</t>
  </si>
  <si>
    <t>(*) Toplam satırında, son ay verileri için İhracatçı Birlikleri kayıtları, önceki dönemler için TÜİK kayıtları esas alınmıştır.</t>
  </si>
  <si>
    <t>Tablo 1</t>
  </si>
  <si>
    <t>En yüksek ihracat artışı elde edilen ilk 10 ülke*</t>
  </si>
  <si>
    <t>ÜLKE (Bin$)</t>
  </si>
  <si>
    <t>Değ. %</t>
  </si>
  <si>
    <t>* 10 milyon dolar ve üstünde ihracat yapılan ülkeler arasında</t>
  </si>
  <si>
    <t>Tablo 2</t>
  </si>
  <si>
    <t>En fazla ihracat yapılan ilk 10 ülke</t>
  </si>
  <si>
    <t>Tablo 3</t>
  </si>
  <si>
    <t xml:space="preserve">En fazla ihracat yapan ilk 10 sektör </t>
  </si>
  <si>
    <t>SEKTÖR (Bin$)</t>
  </si>
  <si>
    <t>Tablo 4</t>
  </si>
  <si>
    <t>İhracatını en yüksek oranlı artıran ilk 10 sektör</t>
  </si>
  <si>
    <t>Tablo 5</t>
  </si>
  <si>
    <t>En fazla ihracat yapan ilk 10 il</t>
  </si>
  <si>
    <t>İL (Bin$)</t>
  </si>
  <si>
    <t>Tablo 6</t>
  </si>
  <si>
    <t>İhracatını en yüksek oranlı artıran ilk 10 il</t>
  </si>
  <si>
    <t>Genel Toplam</t>
  </si>
  <si>
    <t>İlk 20 Ülke Toplam</t>
  </si>
  <si>
    <t>20.</t>
  </si>
  <si>
    <t>19.</t>
  </si>
  <si>
    <t>18.</t>
  </si>
  <si>
    <t>17.</t>
  </si>
  <si>
    <t>16.</t>
  </si>
  <si>
    <t>15.</t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</si>
  <si>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</si>
  <si>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</si>
  <si>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</si>
  <si>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</si>
  <si>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</si>
  <si>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</si>
  <si>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</si>
  <si>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</si>
  <si>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</si>
  <si>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</si>
  <si>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</si>
  <si>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</si>
  <si>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</si>
  <si>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</si>
  <si>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% PAY</t>
  </si>
  <si>
    <t>KÜMÜLATİF</t>
  </si>
  <si>
    <t>AĞUSTOS</t>
  </si>
  <si>
    <t>ÜLKE</t>
  </si>
  <si>
    <t>SON 12 AYLIK</t>
  </si>
  <si>
    <t xml:space="preserve">     Elektrik Elektronik ve Hizmet</t>
  </si>
  <si>
    <t xml:space="preserve">     Çimento Cam Seramik ve Toprak Ürünleri</t>
  </si>
  <si>
    <t xml:space="preserve">     Savunma ve Havacılık Sanayii</t>
  </si>
  <si>
    <t xml:space="preserve">* Aylar bazında toplam ihracat grafiğinde TUİK rakamları kullanılmıştır. </t>
  </si>
  <si>
    <t xml:space="preserve">     Mobilya, Kağıt ve Orman Ürünleri</t>
  </si>
  <si>
    <t xml:space="preserve">   C. AĞAÇ VE ORMAN ÜRÜNLERİ</t>
  </si>
  <si>
    <t xml:space="preserve">Son 12 aylık dönem için ilk 11 ay TUİK, son ay TİM rakamı kullanılmıştır. </t>
  </si>
  <si>
    <t xml:space="preserve">SEKTÖREL BAZDA İHRACAT KAYIT RAKAMLARI - 1.000 TL   </t>
  </si>
  <si>
    <t>İHRACATÇI  BİRLİKLERİ  GENEL SEKRETERLİKLERİ BAZINDA İHRACAT RAKAMLARI (1.000 $)</t>
  </si>
  <si>
    <t>*Ocak-Haziran dönemi için ilk 5 ay TUİK, son ay TİM rakamı kullanılmıştır.</t>
  </si>
  <si>
    <t xml:space="preserve">* Haziran ayı için TİM rakamı kullanılmıştır. </t>
  </si>
  <si>
    <t>Not: İlgili dönem ortalama MB Dolar Satış Kuru baz alınarak hesaplanmıştır.</t>
  </si>
  <si>
    <r>
      <rPr>
        <b/>
        <sz val="10"/>
        <rFont val="Arial"/>
        <family val="2"/>
        <charset val="162"/>
      </rPr>
      <t>NOT</t>
    </r>
    <r>
      <rPr>
        <sz val="10"/>
        <rFont val="Arial"/>
        <family val="2"/>
        <charset val="162"/>
      </rPr>
      <t xml:space="preserve"> =2016 Yılında 0 fobusd üzerindeki İller baz alınmıştır.</t>
    </r>
  </si>
  <si>
    <t>2017 İHRACAT RAKAMLARI - TL</t>
  </si>
  <si>
    <t>SON 12 AYLIK
(2017/2016)</t>
  </si>
  <si>
    <t>Değişim    ('17/'16)</t>
  </si>
  <si>
    <t xml:space="preserve"> Pay(17)  (%)</t>
  </si>
  <si>
    <t>2017 YILI İHRACATIMIZDA İLK 20 ÜLKE (1.000 $)</t>
  </si>
  <si>
    <t>1 - 31 MAYıS İHRACAT RAKAMLARI</t>
  </si>
  <si>
    <t xml:space="preserve">SEKTÖREL BAZDA İHRACAT RAKAMLARI -1.000 $ </t>
  </si>
  <si>
    <t>1 - 31 MAYıS</t>
  </si>
  <si>
    <t>1 OCAK  -  31 MAYıS</t>
  </si>
  <si>
    <t>2015 - 2016</t>
  </si>
  <si>
    <t>2016 - 2017</t>
  </si>
  <si>
    <t xml:space="preserve"> Hububat, Bakliyat, Yağlı Tohumlar ve Mamulleri </t>
  </si>
  <si>
    <t xml:space="preserve"> Yaş Meyve ve Sebze  </t>
  </si>
  <si>
    <t xml:space="preserve"> Meyve Sebze Mamulleri </t>
  </si>
  <si>
    <t xml:space="preserve"> Kuru Meyve ve Mamulleri  </t>
  </si>
  <si>
    <t xml:space="preserve"> Fındık ve Mamulleri </t>
  </si>
  <si>
    <t xml:space="preserve"> Zeytin ve Zeytinyağı </t>
  </si>
  <si>
    <t xml:space="preserve"> Tütün </t>
  </si>
  <si>
    <t xml:space="preserve"> Süs Bitkileri ve Mam.</t>
  </si>
  <si>
    <t xml:space="preserve"> Su Ürünleri ve Hayvansal Mamuller</t>
  </si>
  <si>
    <t xml:space="preserve"> Mobilya,Kağıt ve Orman Ürünleri</t>
  </si>
  <si>
    <t xml:space="preserve"> Tekstil ve Hammaddeleri</t>
  </si>
  <si>
    <t xml:space="preserve"> Deri ve Deri Mamulleri </t>
  </si>
  <si>
    <t xml:space="preserve"> Halı </t>
  </si>
  <si>
    <t xml:space="preserve"> Kimyevi Maddeler ve Mamulleri  </t>
  </si>
  <si>
    <t xml:space="preserve"> Hazırgiyim ve Konfeksiyon </t>
  </si>
  <si>
    <t xml:space="preserve"> Otomotiv Endüstrisi</t>
  </si>
  <si>
    <t xml:space="preserve"> Gemi ve Yat</t>
  </si>
  <si>
    <t xml:space="preserve"> Elektrik Elektronik ve Hizmet</t>
  </si>
  <si>
    <t xml:space="preserve"> Makine ve Aksamları</t>
  </si>
  <si>
    <t xml:space="preserve"> Demir ve Demir Dışı Metaller </t>
  </si>
  <si>
    <t xml:space="preserve"> Çelik</t>
  </si>
  <si>
    <t xml:space="preserve"> Çimento Cam Seramik ve Toprak Ürünleri</t>
  </si>
  <si>
    <t xml:space="preserve"> Mücevher</t>
  </si>
  <si>
    <t xml:space="preserve"> Savunma ve Havacılık Sanayii</t>
  </si>
  <si>
    <t xml:space="preserve"> İklimlendirme Sanayii</t>
  </si>
  <si>
    <t xml:space="preserve"> Diğer Sanayi Ürünleri</t>
  </si>
  <si>
    <t xml:space="preserve"> Madencilik Ürünleri</t>
  </si>
  <si>
    <t>2016  1 - 31 MAYıS</t>
  </si>
  <si>
    <t>2017  1 - 31 MAYıS</t>
  </si>
  <si>
    <t>INGILIZ VIRJIN ADALA</t>
  </si>
  <si>
    <t>CEBELİ TARIK</t>
  </si>
  <si>
    <t>İZLANDA</t>
  </si>
  <si>
    <t>SINGAPUR</t>
  </si>
  <si>
    <t>TAYVAN</t>
  </si>
  <si>
    <t>ANGOLA</t>
  </si>
  <si>
    <t>GINE</t>
  </si>
  <si>
    <t>YENI ZELANDA</t>
  </si>
  <si>
    <t xml:space="preserve">HONG KONG </t>
  </si>
  <si>
    <t>FILIPINLER</t>
  </si>
  <si>
    <t xml:space="preserve">ALMANYA </t>
  </si>
  <si>
    <t>BİRLEŞİK KRALLIK</t>
  </si>
  <si>
    <t>IRAK</t>
  </si>
  <si>
    <t>İTALYA</t>
  </si>
  <si>
    <t>BİRLEŞİK DEVLETLER</t>
  </si>
  <si>
    <t>FRANSA</t>
  </si>
  <si>
    <t>İSPANYA</t>
  </si>
  <si>
    <t>BİRLEŞİK ARAP EMİRLİKLERİ</t>
  </si>
  <si>
    <t>HOLLANDA</t>
  </si>
  <si>
    <t>İSRAİL</t>
  </si>
  <si>
    <t>İSTANBUL</t>
  </si>
  <si>
    <t>BURSA</t>
  </si>
  <si>
    <t>KOCAELI</t>
  </si>
  <si>
    <t>İZMIR</t>
  </si>
  <si>
    <t>GAZIANTEP</t>
  </si>
  <si>
    <t>ANKARA</t>
  </si>
  <si>
    <t>SAKARYA</t>
  </si>
  <si>
    <t>MANISA</t>
  </si>
  <si>
    <t>DENIZLI</t>
  </si>
  <si>
    <t>HATAY</t>
  </si>
  <si>
    <t>GÜMÜŞHANE</t>
  </si>
  <si>
    <t>YALOVA</t>
  </si>
  <si>
    <t>ZONGULDAK</t>
  </si>
  <si>
    <t>BARTIN</t>
  </si>
  <si>
    <t>MUŞ</t>
  </si>
  <si>
    <t>ÇANKIRI</t>
  </si>
  <si>
    <t>NEVŞEHIR</t>
  </si>
  <si>
    <t>BILECIK</t>
  </si>
  <si>
    <t>ÇANAKKALE</t>
  </si>
  <si>
    <t>İMMİB</t>
  </si>
  <si>
    <t>UİB</t>
  </si>
  <si>
    <t>İTKİB</t>
  </si>
  <si>
    <t>OAİB</t>
  </si>
  <si>
    <t>AKİB</t>
  </si>
  <si>
    <t>EİB</t>
  </si>
  <si>
    <t>GAİB</t>
  </si>
  <si>
    <t>İİB</t>
  </si>
  <si>
    <t>DENİB</t>
  </si>
  <si>
    <t>DAİB</t>
  </si>
  <si>
    <t>BAİB</t>
  </si>
  <si>
    <t>KİB</t>
  </si>
  <si>
    <t>DKİB</t>
  </si>
  <si>
    <t xml:space="preserve">POLONYA </t>
  </si>
  <si>
    <t xml:space="preserve">SUUDİ ARABİSTAN </t>
  </si>
  <si>
    <t>İRAN (İSLAM CUM.)</t>
  </si>
  <si>
    <t>BELÇİKA</t>
  </si>
  <si>
    <t xml:space="preserve">ROMANYA </t>
  </si>
  <si>
    <t>ÇİN HALK CUMHURİYETİ</t>
  </si>
  <si>
    <t>BULGARİSTAN</t>
  </si>
  <si>
    <t xml:space="preserve">MISIR </t>
  </si>
  <si>
    <t xml:space="preserve">RUSYA FEDERASYONU </t>
  </si>
  <si>
    <t>CEZAYİR</t>
  </si>
  <si>
    <t>MAYIS (2017/2016)</t>
  </si>
  <si>
    <t>OCAK-MAYIS
(2017/2016)</t>
  </si>
  <si>
    <t>*Ocak - Mayıs dönemi için ilk ay TUİK, son ay TİM rakamı kullanılmıştır.</t>
  </si>
  <si>
    <t>1 Mayıs - 31 Mayıs</t>
  </si>
  <si>
    <t>1 Ocak - 31 Mayıs</t>
  </si>
  <si>
    <t>1 Haziran - 31 Mayıs</t>
  </si>
  <si>
    <r>
      <t xml:space="preserve">* </t>
    </r>
    <r>
      <rPr>
        <i/>
        <sz val="10"/>
        <color indexed="8"/>
        <rFont val="Arial"/>
        <family val="2"/>
        <charset val="162"/>
      </rPr>
      <t xml:space="preserve">Aylar bazında toplam ihracat grafiğinde 2016 Ocak - 2017 Nisan dönemi için TUİK rakamları kullanılmıştır.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</si>
</sst>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(* #,##0.00_);_(* \(#,##0.00\);_(* &quot;-&quot;??_);_(@_)"/>
    <numFmt numFmtId="165" formatCode="_-* #,##0.00\ _Y_T_L_-;\-* #,##0.00\ _Y_T_L_-;_-* &quot;-&quot;??\ _Y_T_L_-;_-@_-"/>
    <numFmt numFmtId="166" formatCode="0.0"/>
    <numFmt numFmtId="167" formatCode="#,##0.0"/>
    <numFmt numFmtId="168" formatCode="0.0%"/>
    <numFmt numFmtId="169" formatCode="_-* #,##0.0\ _T_L_-;\-* #,##0.0\ _T_L_-;_-* &quot;-&quot;??\ _T_L_-;_-@_-"/>
    <numFmt numFmtId="170" formatCode="_-* #,##0\ _T_L_-;\-* #,##0\ _T_L_-;_-* &quot;-&quot;??\ _T_L_-;_-@_-"/>
    <numFmt numFmtId="171" formatCode="#,##0.0000"/>
  </numFmts>
  <fonts count="79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b/>
      <sz val="18"/>
      <name val="Verdana"/>
      <family val="2"/>
      <charset val="162"/>
    </font>
    <font>
      <b/>
      <sz val="12"/>
      <name val="Verdana"/>
      <family val="2"/>
      <charset val="162"/>
    </font>
    <font>
      <b/>
      <sz val="13"/>
      <name val="Arial"/>
      <family val="2"/>
      <charset val="162"/>
    </font>
    <font>
      <b/>
      <sz val="10"/>
      <name val="Arial"/>
      <family val="2"/>
      <charset val="162"/>
    </font>
    <font>
      <i/>
      <sz val="10"/>
      <color indexed="8"/>
      <name val="Arial"/>
      <family val="2"/>
      <charset val="162"/>
    </font>
    <font>
      <sz val="8"/>
      <color indexed="16"/>
      <name val="Arial"/>
      <family val="2"/>
      <charset val="162"/>
    </font>
    <font>
      <b/>
      <sz val="10"/>
      <color indexed="18"/>
      <name val="Arial Tur"/>
      <family val="2"/>
      <charset val="162"/>
    </font>
    <font>
      <sz val="9.5"/>
      <color indexed="18"/>
      <name val="Arial Tur"/>
      <family val="2"/>
      <charset val="162"/>
    </font>
    <font>
      <sz val="9.5"/>
      <color indexed="18"/>
      <name val="Arial"/>
      <family val="2"/>
      <charset val="162"/>
    </font>
    <font>
      <b/>
      <sz val="11"/>
      <name val="Arial"/>
      <family val="2"/>
      <charset val="162"/>
    </font>
    <font>
      <b/>
      <sz val="12"/>
      <color indexed="18"/>
      <name val="Arial Tur"/>
      <family val="2"/>
      <charset val="162"/>
    </font>
    <font>
      <b/>
      <sz val="10"/>
      <color indexed="60"/>
      <name val="Arial"/>
      <family val="2"/>
      <charset val="162"/>
    </font>
    <font>
      <b/>
      <sz val="11"/>
      <color indexed="10"/>
      <name val="Arial Tur"/>
      <family val="2"/>
      <charset val="162"/>
    </font>
    <font>
      <sz val="10"/>
      <color indexed="60"/>
      <name val="Arial"/>
      <family val="2"/>
      <charset val="162"/>
    </font>
    <font>
      <sz val="10"/>
      <color indexed="12"/>
      <name val="Arial Tur"/>
      <family val="2"/>
      <charset val="162"/>
    </font>
    <font>
      <sz val="11"/>
      <color indexed="12"/>
      <name val="Arial Tur"/>
      <family val="2"/>
      <charset val="162"/>
    </font>
    <font>
      <b/>
      <sz val="8"/>
      <color indexed="60"/>
      <name val="Arial"/>
      <family val="2"/>
      <charset val="162"/>
    </font>
    <font>
      <b/>
      <sz val="8"/>
      <color indexed="18"/>
      <name val="Arial Tur"/>
      <family val="2"/>
      <charset val="162"/>
    </font>
    <font>
      <sz val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5"/>
      <name val="Arial"/>
      <family val="2"/>
      <charset val="162"/>
    </font>
    <font>
      <sz val="10"/>
      <name val="Arial"/>
      <family val="2"/>
    </font>
    <font>
      <b/>
      <sz val="10"/>
      <name val="Arial Tur"/>
      <family val="2"/>
      <charset val="162"/>
    </font>
    <font>
      <sz val="9.5"/>
      <name val="Arial Tur"/>
      <family val="2"/>
      <charset val="162"/>
    </font>
    <font>
      <sz val="9.5"/>
      <name val="Arial"/>
      <family val="2"/>
      <charset val="162"/>
    </font>
    <font>
      <b/>
      <sz val="16"/>
      <name val="Arial"/>
      <family val="2"/>
      <charset val="162"/>
    </font>
    <font>
      <sz val="11"/>
      <color rgb="FF1F497D"/>
      <name val="Calibri"/>
      <family val="2"/>
      <charset val="162"/>
    </font>
    <font>
      <b/>
      <sz val="11"/>
      <color rgb="FF000000"/>
      <name val="Calibri"/>
      <family val="2"/>
      <charset val="162"/>
    </font>
    <font>
      <b/>
      <sz val="8"/>
      <color rgb="FFFF0000"/>
      <name val="Arial Tur"/>
      <family val="2"/>
      <charset val="162"/>
    </font>
  </fonts>
  <fills count="4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337">
    <xf numFmtId="0" fontId="0" fillId="0" borderId="0"/>
    <xf numFmtId="164" fontId="16" fillId="0" borderId="0" applyFont="0" applyFill="0" applyBorder="0" applyAlignment="0" applyProtection="0"/>
    <xf numFmtId="0" fontId="16" fillId="0" borderId="0"/>
    <xf numFmtId="0" fontId="53" fillId="27" borderId="0" applyNumberFormat="0" applyBorder="0" applyAlignment="0" applyProtection="0"/>
    <xf numFmtId="0" fontId="53" fillId="28" borderId="0" applyNumberFormat="0" applyBorder="0" applyAlignment="0" applyProtection="0"/>
    <xf numFmtId="0" fontId="53" fillId="29" borderId="0" applyNumberFormat="0" applyBorder="0" applyAlignment="0" applyProtection="0"/>
    <xf numFmtId="0" fontId="53" fillId="27" borderId="0" applyNumberFormat="0" applyBorder="0" applyAlignment="0" applyProtection="0"/>
    <xf numFmtId="0" fontId="53" fillId="30" borderId="0" applyNumberFormat="0" applyBorder="0" applyAlignment="0" applyProtection="0"/>
    <xf numFmtId="0" fontId="53" fillId="29" borderId="0" applyNumberFormat="0" applyBorder="0" applyAlignment="0" applyProtection="0"/>
    <xf numFmtId="0" fontId="53" fillId="31" borderId="0" applyNumberFormat="0" applyBorder="0" applyAlignment="0" applyProtection="0"/>
    <xf numFmtId="0" fontId="53" fillId="28" borderId="0" applyNumberFormat="0" applyBorder="0" applyAlignment="0" applyProtection="0"/>
    <xf numFmtId="0" fontId="53" fillId="32" borderId="0" applyNumberFormat="0" applyBorder="0" applyAlignment="0" applyProtection="0"/>
    <xf numFmtId="0" fontId="53" fillId="31" borderId="0" applyNumberFormat="0" applyBorder="0" applyAlignment="0" applyProtection="0"/>
    <xf numFmtId="0" fontId="53" fillId="33" borderId="0" applyNumberFormat="0" applyBorder="0" applyAlignment="0" applyProtection="0"/>
    <xf numFmtId="0" fontId="53" fillId="32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54" fillId="32" borderId="0" applyNumberFormat="0" applyBorder="0" applyAlignment="0" applyProtection="0"/>
    <xf numFmtId="0" fontId="54" fillId="31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4" fillId="5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4" fillId="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4" fillId="11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4" fillId="14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4" fillId="17" borderId="0" applyNumberFormat="0" applyBorder="0" applyAlignment="0" applyProtection="0"/>
    <xf numFmtId="0" fontId="53" fillId="30" borderId="0" applyNumberFormat="0" applyBorder="0" applyAlignment="0" applyProtection="0"/>
    <xf numFmtId="0" fontId="53" fillId="30" borderId="0" applyNumberFormat="0" applyBorder="0" applyAlignment="0" applyProtection="0"/>
    <xf numFmtId="0" fontId="4" fillId="20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4" fillId="6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4" fillId="9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4" fillId="1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4" fillId="15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4" fillId="18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4" fillId="21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15" fillId="7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15" fillId="10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15" fillId="13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15" fillId="16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15" fillId="19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15" fillId="22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7" borderId="0" applyNumberFormat="0" applyBorder="0" applyAlignment="0" applyProtection="0"/>
    <xf numFmtId="0" fontId="54" fillId="37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8" fillId="0" borderId="23" applyNumberFormat="0" applyFill="0" applyAlignment="0" applyProtection="0"/>
    <xf numFmtId="0" fontId="59" fillId="0" borderId="24" applyNumberFormat="0" applyFill="0" applyAlignment="0" applyProtection="0"/>
    <xf numFmtId="0" fontId="60" fillId="0" borderId="25" applyNumberFormat="0" applyFill="0" applyAlignment="0" applyProtection="0"/>
    <xf numFmtId="0" fontId="61" fillId="0" borderId="26" applyNumberFormat="0" applyFill="0" applyAlignment="0" applyProtection="0"/>
    <xf numFmtId="0" fontId="61" fillId="0" borderId="0" applyNumberFormat="0" applyFill="0" applyBorder="0" applyAlignment="0" applyProtection="0"/>
    <xf numFmtId="0" fontId="62" fillId="40" borderId="27" applyNumberFormat="0" applyAlignment="0" applyProtection="0"/>
    <xf numFmtId="0" fontId="62" fillId="40" borderId="27" applyNumberFormat="0" applyAlignment="0" applyProtection="0"/>
    <xf numFmtId="0" fontId="63" fillId="41" borderId="28" applyNumberFormat="0" applyAlignment="0" applyProtection="0"/>
    <xf numFmtId="0" fontId="63" fillId="41" borderId="28" applyNumberFormat="0" applyAlignment="0" applyProtection="0"/>
    <xf numFmtId="165" fontId="28" fillId="0" borderId="0" applyFont="0" applyFill="0" applyBorder="0" applyAlignment="0" applyProtection="0"/>
    <xf numFmtId="0" fontId="28" fillId="0" borderId="0"/>
    <xf numFmtId="0" fontId="64" fillId="40" borderId="29" applyNumberFormat="0" applyAlignment="0" applyProtection="0"/>
    <xf numFmtId="0" fontId="13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65" fillId="32" borderId="27" applyNumberFormat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" fillId="0" borderId="1" applyNumberFormat="0" applyFill="0" applyAlignment="0" applyProtection="0"/>
    <xf numFmtId="0" fontId="59" fillId="0" borderId="24" applyNumberFormat="0" applyFill="0" applyAlignment="0" applyProtection="0"/>
    <xf numFmtId="0" fontId="7" fillId="0" borderId="2" applyNumberFormat="0" applyFill="0" applyAlignment="0" applyProtection="0"/>
    <xf numFmtId="0" fontId="60" fillId="0" borderId="25" applyNumberFormat="0" applyFill="0" applyAlignment="0" applyProtection="0"/>
    <xf numFmtId="0" fontId="8" fillId="0" borderId="3" applyNumberFormat="0" applyFill="0" applyAlignment="0" applyProtection="0"/>
    <xf numFmtId="0" fontId="61" fillId="0" borderId="26" applyNumberFormat="0" applyFill="0" applyAlignment="0" applyProtection="0"/>
    <xf numFmtId="0" fontId="8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9" fillId="2" borderId="4" applyNumberFormat="0" applyAlignment="0" applyProtection="0"/>
    <xf numFmtId="0" fontId="65" fillId="32" borderId="27" applyNumberFormat="0" applyAlignment="0" applyProtection="0"/>
    <xf numFmtId="0" fontId="65" fillId="32" borderId="27" applyNumberFormat="0" applyAlignment="0" applyProtection="0"/>
    <xf numFmtId="0" fontId="11" fillId="0" borderId="6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67" fillId="32" borderId="0" applyNumberFormat="0" applyBorder="0" applyAlignment="0" applyProtection="0"/>
    <xf numFmtId="0" fontId="67" fillId="32" borderId="0" applyNumberFormat="0" applyBorder="0" applyAlignment="0" applyProtection="0"/>
    <xf numFmtId="0" fontId="28" fillId="0" borderId="0"/>
    <xf numFmtId="0" fontId="53" fillId="0" borderId="0"/>
    <xf numFmtId="0" fontId="53" fillId="0" borderId="0"/>
    <xf numFmtId="0" fontId="28" fillId="0" borderId="0"/>
    <xf numFmtId="0" fontId="4" fillId="0" borderId="0"/>
    <xf numFmtId="0" fontId="53" fillId="0" borderId="0"/>
    <xf numFmtId="0" fontId="53" fillId="0" borderId="0"/>
    <xf numFmtId="0" fontId="28" fillId="29" borderId="3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28" fillId="29" borderId="30" applyNumberFormat="0" applyFont="0" applyAlignment="0" applyProtection="0"/>
    <xf numFmtId="0" fontId="10" fillId="3" borderId="5" applyNumberFormat="0" applyAlignment="0" applyProtection="0"/>
    <xf numFmtId="0" fontId="64" fillId="40" borderId="29" applyNumberFormat="0" applyAlignment="0" applyProtection="0"/>
    <xf numFmtId="0" fontId="64" fillId="40" borderId="2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68" fillId="0" borderId="31" applyNumberFormat="0" applyFill="0" applyAlignment="0" applyProtection="0"/>
    <xf numFmtId="0" fontId="14" fillId="0" borderId="8" applyNumberFormat="0" applyFill="0" applyAlignment="0" applyProtection="0"/>
    <xf numFmtId="0" fontId="68" fillId="0" borderId="31" applyNumberFormat="0" applyFill="0" applyAlignment="0" applyProtection="0"/>
    <xf numFmtId="0" fontId="68" fillId="0" borderId="31" applyNumberFormat="0" applyFill="0" applyAlignment="0" applyProtection="0"/>
    <xf numFmtId="0" fontId="69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2" fillId="5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2" fillId="8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2" fillId="11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2" fillId="14" borderId="0" applyNumberFormat="0" applyBorder="0" applyAlignment="0" applyProtection="0"/>
    <xf numFmtId="0" fontId="53" fillId="30" borderId="0" applyNumberFormat="0" applyBorder="0" applyAlignment="0" applyProtection="0"/>
    <xf numFmtId="0" fontId="53" fillId="30" borderId="0" applyNumberFormat="0" applyBorder="0" applyAlignment="0" applyProtection="0"/>
    <xf numFmtId="0" fontId="53" fillId="30" borderId="0" applyNumberFormat="0" applyBorder="0" applyAlignment="0" applyProtection="0"/>
    <xf numFmtId="0" fontId="2" fillId="17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2" fillId="20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2" fillId="6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2" fillId="9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2" fillId="12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2" fillId="15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2" fillId="18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2" fillId="21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7" borderId="0" applyNumberFormat="0" applyBorder="0" applyAlignment="0" applyProtection="0"/>
    <xf numFmtId="0" fontId="54" fillId="37" borderId="0" applyNumberFormat="0" applyBorder="0" applyAlignment="0" applyProtection="0"/>
    <xf numFmtId="0" fontId="54" fillId="37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62" fillId="40" borderId="27" applyNumberFormat="0" applyAlignment="0" applyProtection="0"/>
    <xf numFmtId="0" fontId="62" fillId="40" borderId="27" applyNumberFormat="0" applyAlignment="0" applyProtection="0"/>
    <xf numFmtId="0" fontId="62" fillId="40" borderId="27" applyNumberFormat="0" applyAlignment="0" applyProtection="0"/>
    <xf numFmtId="0" fontId="63" fillId="41" borderId="28" applyNumberFormat="0" applyAlignment="0" applyProtection="0"/>
    <xf numFmtId="0" fontId="63" fillId="41" borderId="28" applyNumberFormat="0" applyAlignment="0" applyProtection="0"/>
    <xf numFmtId="0" fontId="63" fillId="41" borderId="28" applyNumberFormat="0" applyAlignment="0" applyProtection="0"/>
    <xf numFmtId="165" fontId="16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2" fillId="40" borderId="27" applyNumberFormat="0" applyAlignment="0" applyProtection="0"/>
    <xf numFmtId="0" fontId="65" fillId="32" borderId="27" applyNumberFormat="0" applyAlignment="0" applyProtection="0"/>
    <xf numFmtId="0" fontId="65" fillId="32" borderId="27" applyNumberFormat="0" applyAlignment="0" applyProtection="0"/>
    <xf numFmtId="0" fontId="65" fillId="32" borderId="27" applyNumberFormat="0" applyAlignment="0" applyProtection="0"/>
    <xf numFmtId="0" fontId="63" fillId="41" borderId="28" applyNumberFormat="0" applyAlignment="0" applyProtection="0"/>
    <xf numFmtId="0" fontId="66" fillId="42" borderId="0" applyNumberFormat="0" applyBorder="0" applyAlignment="0" applyProtection="0"/>
    <xf numFmtId="0" fontId="57" fillId="39" borderId="0" applyNumberFormat="0" applyBorder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67" fillId="32" borderId="0" applyNumberFormat="0" applyBorder="0" applyAlignment="0" applyProtection="0"/>
    <xf numFmtId="0" fontId="67" fillId="32" borderId="0" applyNumberFormat="0" applyBorder="0" applyAlignment="0" applyProtection="0"/>
    <xf numFmtId="0" fontId="67" fillId="32" borderId="0" applyNumberFormat="0" applyBorder="0" applyAlignment="0" applyProtection="0"/>
    <xf numFmtId="0" fontId="16" fillId="0" borderId="0"/>
    <xf numFmtId="0" fontId="53" fillId="0" borderId="0"/>
    <xf numFmtId="0" fontId="53" fillId="0" borderId="0"/>
    <xf numFmtId="0" fontId="16" fillId="0" borderId="0"/>
    <xf numFmtId="0" fontId="53" fillId="0" borderId="0"/>
    <xf numFmtId="0" fontId="53" fillId="0" borderId="0"/>
    <xf numFmtId="0" fontId="53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2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2" fillId="4" borderId="7" applyNumberFormat="0" applyFont="0" applyAlignment="0" applyProtection="0"/>
    <xf numFmtId="0" fontId="16" fillId="29" borderId="30" applyNumberFormat="0" applyFont="0" applyAlignment="0" applyProtection="0"/>
    <xf numFmtId="0" fontId="67" fillId="32" borderId="0" applyNumberFormat="0" applyBorder="0" applyAlignment="0" applyProtection="0"/>
    <xf numFmtId="0" fontId="64" fillId="40" borderId="29" applyNumberFormat="0" applyAlignment="0" applyProtection="0"/>
    <xf numFmtId="0" fontId="64" fillId="40" borderId="29" applyNumberFormat="0" applyAlignment="0" applyProtection="0"/>
    <xf numFmtId="0" fontId="64" fillId="40" borderId="2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68" fillId="0" borderId="31" applyNumberFormat="0" applyFill="0" applyAlignment="0" applyProtection="0"/>
    <xf numFmtId="0" fontId="68" fillId="0" borderId="31" applyNumberFormat="0" applyFill="0" applyAlignment="0" applyProtection="0"/>
    <xf numFmtId="0" fontId="68" fillId="0" borderId="31" applyNumberFormat="0" applyFill="0" applyAlignment="0" applyProtection="0"/>
    <xf numFmtId="165" fontId="16" fillId="0" borderId="0" applyFont="0" applyFill="0" applyBorder="0" applyAlignment="0" applyProtection="0"/>
    <xf numFmtId="0" fontId="54" fillId="34" borderId="0" applyNumberFormat="0" applyBorder="0" applyAlignment="0" applyProtection="0"/>
    <xf numFmtId="0" fontId="54" fillId="35" borderId="0" applyNumberFormat="0" applyBorder="0" applyAlignment="0" applyProtection="0"/>
    <xf numFmtId="0" fontId="54" fillId="36" borderId="0" applyNumberFormat="0" applyBorder="0" applyAlignment="0" applyProtection="0"/>
    <xf numFmtId="0" fontId="54" fillId="37" borderId="0" applyNumberFormat="0" applyBorder="0" applyAlignment="0" applyProtection="0"/>
    <xf numFmtId="0" fontId="54" fillId="34" borderId="0" applyNumberFormat="0" applyBorder="0" applyAlignment="0" applyProtection="0"/>
    <xf numFmtId="0" fontId="54" fillId="38" borderId="0" applyNumberFormat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" fillId="0" borderId="0"/>
  </cellStyleXfs>
  <cellXfs count="198">
    <xf numFmtId="0" fontId="0" fillId="0" borderId="0" xfId="0"/>
    <xf numFmtId="0" fontId="17" fillId="0" borderId="0" xfId="2" applyFont="1" applyFill="1" applyBorder="1"/>
    <xf numFmtId="0" fontId="21" fillId="0" borderId="9" xfId="2" applyFont="1" applyFill="1" applyBorder="1" applyAlignment="1">
      <alignment horizontal="center"/>
    </xf>
    <xf numFmtId="1" fontId="21" fillId="0" borderId="9" xfId="2" applyNumberFormat="1" applyFont="1" applyFill="1" applyBorder="1" applyAlignment="1">
      <alignment horizontal="center"/>
    </xf>
    <xf numFmtId="2" fontId="22" fillId="0" borderId="9" xfId="2" applyNumberFormat="1" applyFont="1" applyFill="1" applyBorder="1" applyAlignment="1">
      <alignment horizontal="center" wrapText="1"/>
    </xf>
    <xf numFmtId="3" fontId="21" fillId="0" borderId="9" xfId="2" applyNumberFormat="1" applyFont="1" applyFill="1" applyBorder="1" applyAlignment="1">
      <alignment horizontal="center"/>
    </xf>
    <xf numFmtId="166" fontId="21" fillId="0" borderId="9" xfId="2" applyNumberFormat="1" applyFont="1" applyFill="1" applyBorder="1" applyAlignment="1">
      <alignment horizontal="center"/>
    </xf>
    <xf numFmtId="0" fontId="17" fillId="0" borderId="9" xfId="2" applyFont="1" applyFill="1" applyBorder="1"/>
    <xf numFmtId="3" fontId="24" fillId="0" borderId="9" xfId="2" applyNumberFormat="1" applyFont="1" applyFill="1" applyBorder="1" applyAlignment="1">
      <alignment horizontal="center"/>
    </xf>
    <xf numFmtId="166" fontId="24" fillId="0" borderId="9" xfId="2" applyNumberFormat="1" applyFont="1" applyFill="1" applyBorder="1" applyAlignment="1">
      <alignment horizontal="center"/>
    </xf>
    <xf numFmtId="0" fontId="17" fillId="0" borderId="9" xfId="0" applyFont="1" applyFill="1" applyBorder="1"/>
    <xf numFmtId="3" fontId="26" fillId="0" borderId="9" xfId="2" applyNumberFormat="1" applyFont="1" applyFill="1" applyBorder="1" applyAlignment="1">
      <alignment horizontal="center"/>
    </xf>
    <xf numFmtId="166" fontId="26" fillId="0" borderId="9" xfId="2" applyNumberFormat="1" applyFont="1" applyFill="1" applyBorder="1" applyAlignment="1">
      <alignment horizontal="center"/>
    </xf>
    <xf numFmtId="0" fontId="30" fillId="0" borderId="0" xfId="2" applyFont="1" applyFill="1" applyBorder="1"/>
    <xf numFmtId="0" fontId="17" fillId="0" borderId="0" xfId="0" applyFont="1" applyFill="1" applyBorder="1"/>
    <xf numFmtId="0" fontId="17" fillId="0" borderId="0" xfId="0" applyFont="1" applyFill="1"/>
    <xf numFmtId="3" fontId="17" fillId="0" borderId="0" xfId="0" applyNumberFormat="1" applyFont="1" applyFill="1" applyBorder="1"/>
    <xf numFmtId="3" fontId="17" fillId="0" borderId="0" xfId="0" applyNumberFormat="1" applyFont="1" applyFill="1"/>
    <xf numFmtId="0" fontId="31" fillId="0" borderId="0" xfId="0" applyFont="1" applyFill="1" applyBorder="1"/>
    <xf numFmtId="0" fontId="30" fillId="0" borderId="0" xfId="0" applyFont="1" applyFill="1" applyBorder="1"/>
    <xf numFmtId="0" fontId="20" fillId="0" borderId="0" xfId="0" applyFont="1" applyFill="1" applyBorder="1"/>
    <xf numFmtId="3" fontId="20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 applyAlignment="1">
      <alignment horizontal="center"/>
    </xf>
    <xf numFmtId="1" fontId="20" fillId="0" borderId="0" xfId="0" applyNumberFormat="1" applyFont="1" applyFill="1" applyBorder="1" applyAlignment="1">
      <alignment horizontal="center"/>
    </xf>
    <xf numFmtId="0" fontId="33" fillId="0" borderId="0" xfId="0" applyFont="1" applyFill="1" applyBorder="1"/>
    <xf numFmtId="164" fontId="17" fillId="0" borderId="0" xfId="1" applyFont="1" applyFill="1" applyBorder="1"/>
    <xf numFmtId="0" fontId="37" fillId="0" borderId="0" xfId="0" applyFont="1"/>
    <xf numFmtId="0" fontId="39" fillId="0" borderId="0" xfId="0" applyFont="1"/>
    <xf numFmtId="0" fontId="43" fillId="0" borderId="0" xfId="0" applyFont="1"/>
    <xf numFmtId="49" fontId="44" fillId="26" borderId="14" xfId="0" applyNumberFormat="1" applyFont="1" applyFill="1" applyBorder="1" applyAlignment="1">
      <alignment horizontal="center"/>
    </xf>
    <xf numFmtId="49" fontId="44" fillId="26" borderId="15" xfId="0" applyNumberFormat="1" applyFont="1" applyFill="1" applyBorder="1" applyAlignment="1">
      <alignment horizontal="center"/>
    </xf>
    <xf numFmtId="0" fontId="44" fillId="26" borderId="16" xfId="0" applyFont="1" applyFill="1" applyBorder="1" applyAlignment="1">
      <alignment horizontal="center"/>
    </xf>
    <xf numFmtId="0" fontId="45" fillId="0" borderId="0" xfId="0" applyFont="1"/>
    <xf numFmtId="0" fontId="46" fillId="26" borderId="17" xfId="0" applyFont="1" applyFill="1" applyBorder="1"/>
    <xf numFmtId="0" fontId="47" fillId="0" borderId="0" xfId="0" applyFont="1"/>
    <xf numFmtId="0" fontId="48" fillId="26" borderId="17" xfId="0" applyFont="1" applyFill="1" applyBorder="1"/>
    <xf numFmtId="0" fontId="31" fillId="0" borderId="0" xfId="2" applyFont="1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left"/>
    </xf>
    <xf numFmtId="166" fontId="21" fillId="24" borderId="9" xfId="2" applyNumberFormat="1" applyFont="1" applyFill="1" applyBorder="1" applyAlignment="1">
      <alignment horizontal="center"/>
    </xf>
    <xf numFmtId="3" fontId="21" fillId="24" borderId="9" xfId="2" applyNumberFormat="1" applyFont="1" applyFill="1" applyBorder="1" applyAlignment="1">
      <alignment horizontal="center"/>
    </xf>
    <xf numFmtId="3" fontId="25" fillId="24" borderId="9" xfId="2" applyNumberFormat="1" applyFont="1" applyFill="1" applyBorder="1" applyAlignment="1">
      <alignment horizontal="center"/>
    </xf>
    <xf numFmtId="166" fontId="25" fillId="24" borderId="9" xfId="2" applyNumberFormat="1" applyFont="1" applyFill="1" applyBorder="1" applyAlignment="1">
      <alignment horizontal="center"/>
    </xf>
    <xf numFmtId="3" fontId="27" fillId="24" borderId="9" xfId="2" applyNumberFormat="1" applyFont="1" applyFill="1" applyBorder="1" applyAlignment="1">
      <alignment horizontal="center"/>
    </xf>
    <xf numFmtId="167" fontId="27" fillId="24" borderId="9" xfId="2" applyNumberFormat="1" applyFont="1" applyFill="1" applyBorder="1" applyAlignment="1">
      <alignment horizontal="center"/>
    </xf>
    <xf numFmtId="49" fontId="40" fillId="43" borderId="9" xfId="0" applyNumberFormat="1" applyFont="1" applyFill="1" applyBorder="1" applyAlignment="1">
      <alignment horizontal="left"/>
    </xf>
    <xf numFmtId="3" fontId="40" fillId="43" borderId="9" xfId="0" applyNumberFormat="1" applyFont="1" applyFill="1" applyBorder="1" applyAlignment="1">
      <alignment horizontal="right"/>
    </xf>
    <xf numFmtId="49" fontId="40" fillId="43" borderId="9" xfId="0" applyNumberFormat="1" applyFont="1" applyFill="1" applyBorder="1" applyAlignment="1">
      <alignment horizontal="right"/>
    </xf>
    <xf numFmtId="49" fontId="41" fillId="0" borderId="9" xfId="0" applyNumberFormat="1" applyFont="1" applyFill="1" applyBorder="1"/>
    <xf numFmtId="3" fontId="42" fillId="0" borderId="9" xfId="0" applyNumberFormat="1" applyFont="1" applyFill="1" applyBorder="1"/>
    <xf numFmtId="49" fontId="41" fillId="0" borderId="32" xfId="0" applyNumberFormat="1" applyFont="1" applyFill="1" applyBorder="1"/>
    <xf numFmtId="3" fontId="0" fillId="0" borderId="0" xfId="0" applyNumberFormat="1"/>
    <xf numFmtId="49" fontId="41" fillId="0" borderId="0" xfId="0" applyNumberFormat="1" applyFont="1" applyFill="1" applyBorder="1"/>
    <xf numFmtId="0" fontId="16" fillId="0" borderId="0" xfId="0" applyFont="1"/>
    <xf numFmtId="49" fontId="71" fillId="0" borderId="0" xfId="0" applyNumberFormat="1" applyFont="1" applyFill="1" applyBorder="1"/>
    <xf numFmtId="0" fontId="0" fillId="0" borderId="0" xfId="0" applyAlignment="1">
      <alignment horizontal="center"/>
    </xf>
    <xf numFmtId="0" fontId="17" fillId="0" borderId="9" xfId="0" applyFont="1" applyFill="1" applyBorder="1" applyAlignment="1">
      <alignment wrapText="1"/>
    </xf>
    <xf numFmtId="0" fontId="20" fillId="0" borderId="9" xfId="0" applyFont="1" applyFill="1" applyBorder="1" applyAlignment="1">
      <alignment wrapText="1"/>
    </xf>
    <xf numFmtId="0" fontId="23" fillId="23" borderId="9" xfId="0" applyFont="1" applyFill="1" applyBorder="1"/>
    <xf numFmtId="3" fontId="21" fillId="23" borderId="9" xfId="0" applyNumberFormat="1" applyFont="1" applyFill="1" applyBorder="1" applyAlignment="1">
      <alignment horizontal="center"/>
    </xf>
    <xf numFmtId="4" fontId="21" fillId="23" borderId="9" xfId="0" applyNumberFormat="1" applyFont="1" applyFill="1" applyBorder="1" applyAlignment="1">
      <alignment horizontal="center"/>
    </xf>
    <xf numFmtId="0" fontId="21" fillId="0" borderId="9" xfId="0" applyFont="1" applyFill="1" applyBorder="1"/>
    <xf numFmtId="3" fontId="21" fillId="0" borderId="9" xfId="0" applyNumberFormat="1" applyFont="1" applyFill="1" applyBorder="1" applyAlignment="1">
      <alignment horizontal="center"/>
    </xf>
    <xf numFmtId="2" fontId="21" fillId="0" borderId="9" xfId="0" applyNumberFormat="1" applyFont="1" applyFill="1" applyBorder="1" applyAlignment="1">
      <alignment horizontal="center"/>
    </xf>
    <xf numFmtId="3" fontId="24" fillId="0" borderId="9" xfId="0" applyNumberFormat="1" applyFont="1" applyFill="1" applyBorder="1" applyAlignment="1">
      <alignment horizontal="center"/>
    </xf>
    <xf numFmtId="2" fontId="24" fillId="0" borderId="9" xfId="0" applyNumberFormat="1" applyFont="1" applyFill="1" applyBorder="1" applyAlignment="1">
      <alignment horizontal="center"/>
    </xf>
    <xf numFmtId="2" fontId="21" fillId="23" borderId="9" xfId="0" applyNumberFormat="1" applyFont="1" applyFill="1" applyBorder="1" applyAlignment="1">
      <alignment horizontal="center"/>
    </xf>
    <xf numFmtId="0" fontId="32" fillId="0" borderId="9" xfId="0" applyFont="1" applyFill="1" applyBorder="1"/>
    <xf numFmtId="0" fontId="31" fillId="23" borderId="9" xfId="2" applyFont="1" applyFill="1" applyBorder="1"/>
    <xf numFmtId="0" fontId="25" fillId="0" borderId="9" xfId="0" applyFont="1" applyFill="1" applyBorder="1"/>
    <xf numFmtId="3" fontId="25" fillId="24" borderId="9" xfId="0" applyNumberFormat="1" applyFont="1" applyFill="1" applyBorder="1" applyAlignment="1">
      <alignment horizontal="center"/>
    </xf>
    <xf numFmtId="2" fontId="25" fillId="24" borderId="9" xfId="0" applyNumberFormat="1" applyFont="1" applyFill="1" applyBorder="1" applyAlignment="1">
      <alignment horizontal="center"/>
    </xf>
    <xf numFmtId="1" fontId="25" fillId="24" borderId="9" xfId="0" applyNumberFormat="1" applyFont="1" applyFill="1" applyBorder="1" applyAlignment="1">
      <alignment horizontal="center"/>
    </xf>
    <xf numFmtId="2" fontId="22" fillId="0" borderId="9" xfId="0" applyNumberFormat="1" applyFont="1" applyFill="1" applyBorder="1" applyAlignment="1">
      <alignment horizontal="center" wrapText="1"/>
    </xf>
    <xf numFmtId="0" fontId="30" fillId="0" borderId="9" xfId="0" applyFont="1" applyFill="1" applyBorder="1"/>
    <xf numFmtId="2" fontId="24" fillId="25" borderId="9" xfId="0" applyNumberFormat="1" applyFont="1" applyFill="1" applyBorder="1" applyAlignment="1">
      <alignment horizontal="center"/>
    </xf>
    <xf numFmtId="2" fontId="25" fillId="0" borderId="9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9" xfId="0" applyBorder="1" applyAlignment="1">
      <alignment wrapText="1"/>
    </xf>
    <xf numFmtId="0" fontId="35" fillId="0" borderId="9" xfId="0" applyFont="1" applyBorder="1" applyAlignment="1">
      <alignment wrapText="1"/>
    </xf>
    <xf numFmtId="0" fontId="26" fillId="0" borderId="9" xfId="0" applyFont="1" applyBorder="1"/>
    <xf numFmtId="0" fontId="26" fillId="0" borderId="9" xfId="0" applyFont="1" applyBorder="1" applyAlignment="1">
      <alignment wrapText="1"/>
    </xf>
    <xf numFmtId="49" fontId="73" fillId="0" borderId="10" xfId="0" applyNumberFormat="1" applyFont="1" applyFill="1" applyBorder="1"/>
    <xf numFmtId="49" fontId="73" fillId="0" borderId="9" xfId="0" applyNumberFormat="1" applyFont="1" applyFill="1" applyBorder="1"/>
    <xf numFmtId="4" fontId="74" fillId="0" borderId="9" xfId="0" applyNumberFormat="1" applyFont="1" applyFill="1" applyBorder="1"/>
    <xf numFmtId="4" fontId="74" fillId="0" borderId="12" xfId="0" applyNumberFormat="1" applyFont="1" applyFill="1" applyBorder="1"/>
    <xf numFmtId="0" fontId="16" fillId="0" borderId="0" xfId="0" applyFont="1" applyFill="1" applyBorder="1"/>
    <xf numFmtId="3" fontId="37" fillId="0" borderId="0" xfId="0" applyNumberFormat="1" applyFont="1" applyFill="1" applyBorder="1" applyAlignment="1">
      <alignment horizontal="center"/>
    </xf>
    <xf numFmtId="4" fontId="74" fillId="0" borderId="13" xfId="0" applyNumberFormat="1" applyFont="1" applyFill="1" applyBorder="1"/>
    <xf numFmtId="0" fontId="37" fillId="0" borderId="0" xfId="0" applyFont="1" applyFill="1" applyBorder="1" applyAlignment="1">
      <alignment horizontal="center"/>
    </xf>
    <xf numFmtId="49" fontId="72" fillId="44" borderId="9" xfId="0" applyNumberFormat="1" applyFont="1" applyFill="1" applyBorder="1" applyAlignment="1">
      <alignment horizontal="center"/>
    </xf>
    <xf numFmtId="0" fontId="72" fillId="44" borderId="9" xfId="0" applyFont="1" applyFill="1" applyBorder="1" applyAlignment="1">
      <alignment horizontal="center"/>
    </xf>
    <xf numFmtId="169" fontId="27" fillId="0" borderId="9" xfId="1" applyNumberFormat="1" applyFont="1" applyFill="1" applyBorder="1" applyAlignment="1">
      <alignment horizontal="center" vertical="center"/>
    </xf>
    <xf numFmtId="0" fontId="38" fillId="0" borderId="0" xfId="2" applyFont="1" applyFill="1" applyBorder="1"/>
    <xf numFmtId="169" fontId="27" fillId="0" borderId="9" xfId="0" applyNumberFormat="1" applyFont="1" applyFill="1" applyBorder="1" applyAlignment="1">
      <alignment horizontal="center" vertical="center"/>
    </xf>
    <xf numFmtId="3" fontId="21" fillId="0" borderId="9" xfId="0" applyNumberFormat="1" applyFont="1" applyFill="1" applyBorder="1" applyAlignment="1">
      <alignment horizontal="center" vertical="center"/>
    </xf>
    <xf numFmtId="168" fontId="42" fillId="0" borderId="0" xfId="170" applyNumberFormat="1" applyFont="1" applyFill="1" applyBorder="1"/>
    <xf numFmtId="0" fontId="36" fillId="0" borderId="9" xfId="0" applyFont="1" applyBorder="1" applyAlignment="1">
      <alignment horizontal="center" vertical="center"/>
    </xf>
    <xf numFmtId="170" fontId="26" fillId="0" borderId="9" xfId="0" applyNumberFormat="1" applyFont="1" applyFill="1" applyBorder="1" applyAlignment="1">
      <alignment horizontal="center" vertical="center"/>
    </xf>
    <xf numFmtId="0" fontId="76" fillId="0" borderId="0" xfId="0" applyFont="1" applyAlignment="1">
      <alignment vertical="center"/>
    </xf>
    <xf numFmtId="0" fontId="77" fillId="0" borderId="0" xfId="0" applyFont="1" applyAlignment="1">
      <alignment vertical="center"/>
    </xf>
    <xf numFmtId="0" fontId="21" fillId="0" borderId="9" xfId="2" applyFont="1" applyFill="1" applyBorder="1" applyAlignment="1">
      <alignment horizontal="center" vertical="center"/>
    </xf>
    <xf numFmtId="1" fontId="21" fillId="0" borderId="9" xfId="2" applyNumberFormat="1" applyFont="1" applyFill="1" applyBorder="1" applyAlignment="1">
      <alignment horizontal="center" vertical="center"/>
    </xf>
    <xf numFmtId="2" fontId="22" fillId="0" borderId="9" xfId="2" applyNumberFormat="1" applyFont="1" applyFill="1" applyBorder="1" applyAlignment="1">
      <alignment horizontal="center" vertical="center" wrapText="1"/>
    </xf>
    <xf numFmtId="1" fontId="22" fillId="0" borderId="9" xfId="2" applyNumberFormat="1" applyFont="1" applyFill="1" applyBorder="1" applyAlignment="1">
      <alignment horizontal="center" vertical="center" wrapText="1"/>
    </xf>
    <xf numFmtId="0" fontId="26" fillId="0" borderId="0" xfId="0" applyFont="1"/>
    <xf numFmtId="167" fontId="21" fillId="0" borderId="9" xfId="0" applyNumberFormat="1" applyFont="1" applyFill="1" applyBorder="1" applyAlignment="1">
      <alignment horizontal="center" vertical="center"/>
    </xf>
    <xf numFmtId="3" fontId="25" fillId="0" borderId="9" xfId="0" applyNumberFormat="1" applyFont="1" applyFill="1" applyBorder="1" applyAlignment="1">
      <alignment horizontal="right" vertical="center"/>
    </xf>
    <xf numFmtId="3" fontId="21" fillId="0" borderId="9" xfId="0" applyNumberFormat="1" applyFont="1" applyFill="1" applyBorder="1" applyAlignment="1">
      <alignment horizontal="right" vertical="center"/>
    </xf>
    <xf numFmtId="169" fontId="27" fillId="0" borderId="9" xfId="0" applyNumberFormat="1" applyFont="1" applyFill="1" applyBorder="1" applyAlignment="1">
      <alignment vertical="center"/>
    </xf>
    <xf numFmtId="170" fontId="26" fillId="0" borderId="9" xfId="0" applyNumberFormat="1" applyFont="1" applyFill="1" applyBorder="1" applyAlignment="1">
      <alignment vertical="center"/>
    </xf>
    <xf numFmtId="4" fontId="74" fillId="0" borderId="9" xfId="0" applyNumberFormat="1" applyFont="1" applyFill="1" applyBorder="1" applyAlignment="1">
      <alignment horizontal="right"/>
    </xf>
    <xf numFmtId="3" fontId="74" fillId="0" borderId="9" xfId="0" applyNumberFormat="1" applyFont="1" applyFill="1" applyBorder="1" applyAlignment="1">
      <alignment horizontal="right"/>
    </xf>
    <xf numFmtId="3" fontId="46" fillId="26" borderId="18" xfId="0" applyNumberFormat="1" applyFont="1" applyFill="1" applyBorder="1" applyAlignment="1">
      <alignment horizontal="right"/>
    </xf>
    <xf numFmtId="3" fontId="48" fillId="26" borderId="0" xfId="0" applyNumberFormat="1" applyFont="1" applyFill="1" applyBorder="1" applyAlignment="1">
      <alignment horizontal="right"/>
    </xf>
    <xf numFmtId="3" fontId="46" fillId="26" borderId="19" xfId="0" applyNumberFormat="1" applyFont="1" applyFill="1" applyBorder="1" applyAlignment="1">
      <alignment horizontal="right"/>
    </xf>
    <xf numFmtId="3" fontId="49" fillId="26" borderId="0" xfId="0" applyNumberFormat="1" applyFont="1" applyFill="1" applyBorder="1" applyAlignment="1">
      <alignment horizontal="right"/>
    </xf>
    <xf numFmtId="3" fontId="46" fillId="26" borderId="0" xfId="0" applyNumberFormat="1" applyFont="1" applyFill="1" applyBorder="1" applyAlignment="1">
      <alignment horizontal="right"/>
    </xf>
    <xf numFmtId="3" fontId="42" fillId="0" borderId="9" xfId="0" applyNumberFormat="1" applyFont="1" applyFill="1" applyBorder="1" applyAlignment="1">
      <alignment horizontal="right"/>
    </xf>
    <xf numFmtId="168" fontId="42" fillId="0" borderId="9" xfId="170" applyNumberFormat="1" applyFont="1" applyFill="1" applyBorder="1" applyAlignment="1">
      <alignment horizontal="center"/>
    </xf>
    <xf numFmtId="0" fontId="33" fillId="0" borderId="9" xfId="0" applyFont="1" applyFill="1" applyBorder="1"/>
    <xf numFmtId="0" fontId="33" fillId="0" borderId="9" xfId="0" applyFont="1" applyFill="1" applyBorder="1" applyAlignment="1">
      <alignment horizontal="center" vertical="center"/>
    </xf>
    <xf numFmtId="171" fontId="17" fillId="0" borderId="9" xfId="0" applyNumberFormat="1" applyFont="1" applyFill="1" applyBorder="1"/>
    <xf numFmtId="3" fontId="22" fillId="24" borderId="9" xfId="0" applyNumberFormat="1" applyFont="1" applyFill="1" applyBorder="1" applyAlignment="1">
      <alignment horizontal="center"/>
    </xf>
    <xf numFmtId="2" fontId="22" fillId="24" borderId="9" xfId="0" applyNumberFormat="1" applyFont="1" applyFill="1" applyBorder="1" applyAlignment="1">
      <alignment horizontal="center"/>
    </xf>
    <xf numFmtId="1" fontId="22" fillId="24" borderId="9" xfId="0" applyNumberFormat="1" applyFont="1" applyFill="1" applyBorder="1" applyAlignment="1">
      <alignment horizontal="center"/>
    </xf>
    <xf numFmtId="166" fontId="21" fillId="23" borderId="9" xfId="0" applyNumberFormat="1" applyFont="1" applyFill="1" applyBorder="1" applyAlignment="1">
      <alignment horizontal="center"/>
    </xf>
    <xf numFmtId="166" fontId="21" fillId="0" borderId="9" xfId="0" applyNumberFormat="1" applyFont="1" applyFill="1" applyBorder="1" applyAlignment="1">
      <alignment horizontal="center"/>
    </xf>
    <xf numFmtId="166" fontId="24" fillId="0" borderId="9" xfId="0" applyNumberFormat="1" applyFont="1" applyFill="1" applyBorder="1" applyAlignment="1">
      <alignment horizontal="center"/>
    </xf>
    <xf numFmtId="166" fontId="20" fillId="0" borderId="9" xfId="0" applyNumberFormat="1" applyFont="1" applyFill="1" applyBorder="1" applyAlignment="1">
      <alignment horizontal="center"/>
    </xf>
    <xf numFmtId="166" fontId="42" fillId="0" borderId="9" xfId="170" applyNumberFormat="1" applyFont="1" applyFill="1" applyBorder="1" applyAlignment="1">
      <alignment horizontal="center"/>
    </xf>
    <xf numFmtId="17" fontId="33" fillId="0" borderId="9" xfId="0" applyNumberFormat="1" applyFont="1" applyFill="1" applyBorder="1" applyAlignment="1">
      <alignment horizontal="center" vertical="center"/>
    </xf>
    <xf numFmtId="3" fontId="21" fillId="24" borderId="36" xfId="2" applyNumberFormat="1" applyFont="1" applyFill="1" applyBorder="1" applyAlignment="1">
      <alignment horizontal="center"/>
    </xf>
    <xf numFmtId="166" fontId="21" fillId="24" borderId="37" xfId="2" applyNumberFormat="1" applyFont="1" applyFill="1" applyBorder="1" applyAlignment="1">
      <alignment horizontal="center"/>
    </xf>
    <xf numFmtId="3" fontId="24" fillId="0" borderId="36" xfId="2" applyNumberFormat="1" applyFont="1" applyFill="1" applyBorder="1" applyAlignment="1">
      <alignment horizontal="center"/>
    </xf>
    <xf numFmtId="166" fontId="24" fillId="0" borderId="37" xfId="2" applyNumberFormat="1" applyFont="1" applyFill="1" applyBorder="1" applyAlignment="1">
      <alignment horizontal="center"/>
    </xf>
    <xf numFmtId="166" fontId="21" fillId="0" borderId="37" xfId="2" applyNumberFormat="1" applyFont="1" applyFill="1" applyBorder="1" applyAlignment="1">
      <alignment horizontal="center"/>
    </xf>
    <xf numFmtId="3" fontId="21" fillId="0" borderId="36" xfId="2" applyNumberFormat="1" applyFont="1" applyFill="1" applyBorder="1" applyAlignment="1">
      <alignment horizontal="center"/>
    </xf>
    <xf numFmtId="3" fontId="25" fillId="24" borderId="36" xfId="2" applyNumberFormat="1" applyFont="1" applyFill="1" applyBorder="1" applyAlignment="1">
      <alignment horizontal="center"/>
    </xf>
    <xf numFmtId="166" fontId="25" fillId="24" borderId="37" xfId="2" applyNumberFormat="1" applyFont="1" applyFill="1" applyBorder="1" applyAlignment="1">
      <alignment horizontal="center"/>
    </xf>
    <xf numFmtId="3" fontId="29" fillId="24" borderId="38" xfId="2" applyNumberFormat="1" applyFont="1" applyFill="1" applyBorder="1" applyAlignment="1">
      <alignment horizontal="center"/>
    </xf>
    <xf numFmtId="3" fontId="29" fillId="24" borderId="39" xfId="2" applyNumberFormat="1" applyFont="1" applyFill="1" applyBorder="1" applyAlignment="1">
      <alignment horizontal="center"/>
    </xf>
    <xf numFmtId="166" fontId="29" fillId="24" borderId="39" xfId="2" applyNumberFormat="1" applyFont="1" applyFill="1" applyBorder="1" applyAlignment="1">
      <alignment horizontal="center"/>
    </xf>
    <xf numFmtId="166" fontId="29" fillId="24" borderId="40" xfId="2" applyNumberFormat="1" applyFont="1" applyFill="1" applyBorder="1" applyAlignment="1">
      <alignment horizontal="center"/>
    </xf>
    <xf numFmtId="3" fontId="26" fillId="0" borderId="36" xfId="2" applyNumberFormat="1" applyFont="1" applyFill="1" applyBorder="1" applyAlignment="1">
      <alignment horizontal="center"/>
    </xf>
    <xf numFmtId="166" fontId="26" fillId="0" borderId="37" xfId="2" applyNumberFormat="1" applyFont="1" applyFill="1" applyBorder="1" applyAlignment="1">
      <alignment horizontal="center"/>
    </xf>
    <xf numFmtId="3" fontId="27" fillId="24" borderId="36" xfId="2" applyNumberFormat="1" applyFont="1" applyFill="1" applyBorder="1" applyAlignment="1">
      <alignment horizontal="center"/>
    </xf>
    <xf numFmtId="167" fontId="27" fillId="24" borderId="37" xfId="2" applyNumberFormat="1" applyFont="1" applyFill="1" applyBorder="1" applyAlignment="1">
      <alignment horizontal="center"/>
    </xf>
    <xf numFmtId="3" fontId="75" fillId="24" borderId="38" xfId="2" applyNumberFormat="1" applyFont="1" applyFill="1" applyBorder="1" applyAlignment="1">
      <alignment horizontal="center"/>
    </xf>
    <xf numFmtId="3" fontId="75" fillId="24" borderId="39" xfId="2" applyNumberFormat="1" applyFont="1" applyFill="1" applyBorder="1" applyAlignment="1">
      <alignment horizontal="center"/>
    </xf>
    <xf numFmtId="166" fontId="75" fillId="24" borderId="40" xfId="2" applyNumberFormat="1" applyFont="1" applyFill="1" applyBorder="1" applyAlignment="1">
      <alignment horizontal="center"/>
    </xf>
    <xf numFmtId="0" fontId="17" fillId="0" borderId="41" xfId="2" applyFont="1" applyFill="1" applyBorder="1"/>
    <xf numFmtId="0" fontId="18" fillId="0" borderId="42" xfId="2" applyFont="1" applyFill="1" applyBorder="1" applyAlignment="1"/>
    <xf numFmtId="0" fontId="18" fillId="0" borderId="43" xfId="2" applyFont="1" applyFill="1" applyBorder="1" applyAlignment="1"/>
    <xf numFmtId="0" fontId="17" fillId="0" borderId="44" xfId="2" applyFont="1" applyFill="1" applyBorder="1"/>
    <xf numFmtId="0" fontId="17" fillId="0" borderId="45" xfId="2" applyFont="1" applyFill="1" applyBorder="1"/>
    <xf numFmtId="0" fontId="20" fillId="0" borderId="46" xfId="2" applyFont="1" applyFill="1" applyBorder="1" applyAlignment="1">
      <alignment wrapText="1"/>
    </xf>
    <xf numFmtId="0" fontId="23" fillId="24" borderId="46" xfId="2" applyFont="1" applyFill="1" applyBorder="1"/>
    <xf numFmtId="0" fontId="21" fillId="0" borderId="46" xfId="2" applyFont="1" applyFill="1" applyBorder="1"/>
    <xf numFmtId="0" fontId="17" fillId="0" borderId="46" xfId="2" applyFont="1" applyFill="1" applyBorder="1"/>
    <xf numFmtId="0" fontId="17" fillId="0" borderId="46" xfId="0" applyFont="1" applyFill="1" applyBorder="1"/>
    <xf numFmtId="0" fontId="21" fillId="24" borderId="46" xfId="2" applyFont="1" applyFill="1" applyBorder="1"/>
    <xf numFmtId="0" fontId="22" fillId="24" borderId="46" xfId="2" applyFont="1" applyFill="1" applyBorder="1"/>
    <xf numFmtId="0" fontId="29" fillId="0" borderId="47" xfId="2" applyFont="1" applyFill="1" applyBorder="1"/>
    <xf numFmtId="0" fontId="17" fillId="0" borderId="48" xfId="2" applyFont="1" applyFill="1" applyBorder="1" applyAlignment="1">
      <alignment wrapText="1"/>
    </xf>
    <xf numFmtId="166" fontId="21" fillId="45" borderId="9" xfId="2" applyNumberFormat="1" applyFont="1" applyFill="1" applyBorder="1" applyAlignment="1">
      <alignment horizontal="center"/>
    </xf>
    <xf numFmtId="166" fontId="75" fillId="45" borderId="39" xfId="2" applyNumberFormat="1" applyFont="1" applyFill="1" applyBorder="1" applyAlignment="1">
      <alignment horizontal="center"/>
    </xf>
    <xf numFmtId="0" fontId="21" fillId="0" borderId="36" xfId="2" applyFont="1" applyFill="1" applyBorder="1" applyAlignment="1">
      <alignment horizontal="center" vertical="center"/>
    </xf>
    <xf numFmtId="2" fontId="22" fillId="0" borderId="37" xfId="2" applyNumberFormat="1" applyFont="1" applyFill="1" applyBorder="1" applyAlignment="1">
      <alignment horizontal="center" vertical="center" wrapText="1"/>
    </xf>
    <xf numFmtId="0" fontId="50" fillId="0" borderId="0" xfId="0" applyFont="1" applyAlignment="1">
      <alignment vertical="center"/>
    </xf>
    <xf numFmtId="0" fontId="51" fillId="26" borderId="20" xfId="0" applyFont="1" applyFill="1" applyBorder="1" applyAlignment="1">
      <alignment horizontal="center" vertical="center"/>
    </xf>
    <xf numFmtId="3" fontId="51" fillId="26" borderId="21" xfId="0" applyNumberFormat="1" applyFont="1" applyFill="1" applyBorder="1" applyAlignment="1">
      <alignment horizontal="right" vertical="center"/>
    </xf>
    <xf numFmtId="3" fontId="51" fillId="26" borderId="22" xfId="0" applyNumberFormat="1" applyFont="1" applyFill="1" applyBorder="1" applyAlignment="1">
      <alignment horizontal="right" vertical="center"/>
    </xf>
    <xf numFmtId="0" fontId="52" fillId="0" borderId="0" xfId="0" applyFont="1" applyAlignment="1">
      <alignment vertical="center"/>
    </xf>
    <xf numFmtId="0" fontId="0" fillId="0" borderId="0" xfId="0" applyAlignment="1">
      <alignment vertical="center"/>
    </xf>
    <xf numFmtId="3" fontId="78" fillId="26" borderId="21" xfId="0" applyNumberFormat="1" applyFont="1" applyFill="1" applyBorder="1" applyAlignment="1">
      <alignment horizontal="right" vertical="center"/>
    </xf>
    <xf numFmtId="0" fontId="20" fillId="0" borderId="33" xfId="2" applyFont="1" applyFill="1" applyBorder="1" applyAlignment="1">
      <alignment horizontal="center" vertical="center"/>
    </xf>
    <xf numFmtId="0" fontId="20" fillId="0" borderId="34" xfId="2" applyFont="1" applyFill="1" applyBorder="1" applyAlignment="1">
      <alignment horizontal="center" vertical="center"/>
    </xf>
    <xf numFmtId="0" fontId="20" fillId="0" borderId="35" xfId="2" applyFont="1" applyFill="1" applyBorder="1" applyAlignment="1">
      <alignment horizontal="center" vertical="center"/>
    </xf>
    <xf numFmtId="0" fontId="19" fillId="0" borderId="41" xfId="2" applyFont="1" applyFill="1" applyBorder="1" applyAlignment="1">
      <alignment horizontal="center" vertical="center"/>
    </xf>
    <xf numFmtId="0" fontId="19" fillId="0" borderId="42" xfId="2" applyFont="1" applyFill="1" applyBorder="1" applyAlignment="1">
      <alignment horizontal="center" vertical="center"/>
    </xf>
    <xf numFmtId="0" fontId="19" fillId="0" borderId="43" xfId="2" applyFont="1" applyFill="1" applyBorder="1" applyAlignment="1">
      <alignment horizontal="center" vertical="center"/>
    </xf>
    <xf numFmtId="0" fontId="18" fillId="0" borderId="42" xfId="2" applyFont="1" applyFill="1" applyBorder="1" applyAlignment="1">
      <alignment horizontal="center"/>
    </xf>
    <xf numFmtId="0" fontId="26" fillId="0" borderId="9" xfId="2" applyFont="1" applyFill="1" applyBorder="1" applyAlignment="1">
      <alignment horizontal="center"/>
    </xf>
    <xf numFmtId="0" fontId="70" fillId="0" borderId="9" xfId="2" applyFont="1" applyFill="1" applyBorder="1" applyAlignment="1">
      <alignment horizontal="center"/>
    </xf>
    <xf numFmtId="0" fontId="20" fillId="0" borderId="9" xfId="2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/>
    </xf>
    <xf numFmtId="0" fontId="20" fillId="0" borderId="9" xfId="0" applyFont="1" applyFill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/>
    </xf>
    <xf numFmtId="3" fontId="37" fillId="0" borderId="0" xfId="0" applyNumberFormat="1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</cellXfs>
  <cellStyles count="337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20% - Accent1" xfId="21"/>
    <cellStyle name="20% - Accent1 2" xfId="22"/>
    <cellStyle name="20% - Accent1 2 2" xfId="23"/>
    <cellStyle name="20% - Accent1 2 2 2" xfId="171"/>
    <cellStyle name="20% - Accent1 2 3" xfId="172"/>
    <cellStyle name="20% - Accent1 3" xfId="173"/>
    <cellStyle name="20% - Accent1 4" xfId="174"/>
    <cellStyle name="20% - Accent2" xfId="24"/>
    <cellStyle name="20% - Accent2 2" xfId="25"/>
    <cellStyle name="20% - Accent2 2 2" xfId="26"/>
    <cellStyle name="20% - Accent2 2 2 2" xfId="175"/>
    <cellStyle name="20% - Accent2 2 3" xfId="176"/>
    <cellStyle name="20% - Accent2 3" xfId="177"/>
    <cellStyle name="20% - Accent2 4" xfId="178"/>
    <cellStyle name="20% - Accent3" xfId="27"/>
    <cellStyle name="20% - Accent3 2" xfId="28"/>
    <cellStyle name="20% - Accent3 2 2" xfId="29"/>
    <cellStyle name="20% - Accent3 2 2 2" xfId="179"/>
    <cellStyle name="20% - Accent3 2 3" xfId="180"/>
    <cellStyle name="20% - Accent3 3" xfId="181"/>
    <cellStyle name="20% - Accent3 4" xfId="182"/>
    <cellStyle name="20% - Accent4" xfId="30"/>
    <cellStyle name="20% - Accent4 2" xfId="31"/>
    <cellStyle name="20% - Accent4 2 2" xfId="32"/>
    <cellStyle name="20% - Accent4 2 2 2" xfId="183"/>
    <cellStyle name="20% - Accent4 2 3" xfId="184"/>
    <cellStyle name="20% - Accent4 3" xfId="185"/>
    <cellStyle name="20% - Accent4 4" xfId="186"/>
    <cellStyle name="20% - Accent5" xfId="33"/>
    <cellStyle name="20% - Accent5 2" xfId="34"/>
    <cellStyle name="20% - Accent5 2 2" xfId="35"/>
    <cellStyle name="20% - Accent5 2 2 2" xfId="187"/>
    <cellStyle name="20% - Accent5 2 3" xfId="188"/>
    <cellStyle name="20% - Accent5 3" xfId="189"/>
    <cellStyle name="20% - Accent5 4" xfId="190"/>
    <cellStyle name="20% - Accent6" xfId="36"/>
    <cellStyle name="20% - Accent6 2" xfId="37"/>
    <cellStyle name="20% - Accent6 2 2" xfId="38"/>
    <cellStyle name="20% - Accent6 2 2 2" xfId="191"/>
    <cellStyle name="20% - Accent6 2 3" xfId="192"/>
    <cellStyle name="20% - Accent6 3" xfId="193"/>
    <cellStyle name="20% - Accent6 4" xfId="194"/>
    <cellStyle name="40% - Accent1" xfId="39"/>
    <cellStyle name="40% - Accent1 2" xfId="40"/>
    <cellStyle name="40% - Accent1 2 2" xfId="41"/>
    <cellStyle name="40% - Accent1 2 2 2" xfId="195"/>
    <cellStyle name="40% - Accent1 2 3" xfId="196"/>
    <cellStyle name="40% - Accent1 3" xfId="197"/>
    <cellStyle name="40% - Accent1 4" xfId="198"/>
    <cellStyle name="40% - Accent2" xfId="42"/>
    <cellStyle name="40% - Accent2 2" xfId="43"/>
    <cellStyle name="40% - Accent2 2 2" xfId="44"/>
    <cellStyle name="40% - Accent2 2 2 2" xfId="199"/>
    <cellStyle name="40% - Accent2 2 3" xfId="200"/>
    <cellStyle name="40% - Accent2 3" xfId="201"/>
    <cellStyle name="40% - Accent2 4" xfId="202"/>
    <cellStyle name="40% - Accent3" xfId="45"/>
    <cellStyle name="40% - Accent3 2" xfId="46"/>
    <cellStyle name="40% - Accent3 2 2" xfId="47"/>
    <cellStyle name="40% - Accent3 2 2 2" xfId="203"/>
    <cellStyle name="40% - Accent3 2 3" xfId="204"/>
    <cellStyle name="40% - Accent3 3" xfId="205"/>
    <cellStyle name="40% - Accent3 4" xfId="206"/>
    <cellStyle name="40% - Accent4" xfId="48"/>
    <cellStyle name="40% - Accent4 2" xfId="49"/>
    <cellStyle name="40% - Accent4 2 2" xfId="50"/>
    <cellStyle name="40% - Accent4 2 2 2" xfId="207"/>
    <cellStyle name="40% - Accent4 2 3" xfId="208"/>
    <cellStyle name="40% - Accent4 3" xfId="209"/>
    <cellStyle name="40% - Accent4 4" xfId="210"/>
    <cellStyle name="40% - Accent5" xfId="51"/>
    <cellStyle name="40% - Accent5 2" xfId="52"/>
    <cellStyle name="40% - Accent5 2 2" xfId="53"/>
    <cellStyle name="40% - Accent5 2 2 2" xfId="211"/>
    <cellStyle name="40% - Accent5 2 3" xfId="212"/>
    <cellStyle name="40% - Accent5 3" xfId="213"/>
    <cellStyle name="40% - Accent5 4" xfId="214"/>
    <cellStyle name="40% - Accent6" xfId="54"/>
    <cellStyle name="40% - Accent6 2" xfId="55"/>
    <cellStyle name="40% - Accent6 2 2" xfId="56"/>
    <cellStyle name="40% - Accent6 2 2 2" xfId="215"/>
    <cellStyle name="40% - Accent6 2 3" xfId="216"/>
    <cellStyle name="40% - Accent6 3" xfId="217"/>
    <cellStyle name="40% - Accent6 4" xfId="218"/>
    <cellStyle name="60% - Accent1" xfId="57"/>
    <cellStyle name="60% - Accent1 2" xfId="58"/>
    <cellStyle name="60% - Accent1 2 2" xfId="59"/>
    <cellStyle name="60% - Accent1 2 2 2" xfId="219"/>
    <cellStyle name="60% - Accent1 2 3" xfId="220"/>
    <cellStyle name="60% - Accent1 3" xfId="221"/>
    <cellStyle name="60% - Accent2" xfId="60"/>
    <cellStyle name="60% - Accent2 2" xfId="61"/>
    <cellStyle name="60% - Accent2 2 2" xfId="62"/>
    <cellStyle name="60% - Accent2 2 2 2" xfId="222"/>
    <cellStyle name="60% - Accent2 2 3" xfId="223"/>
    <cellStyle name="60% - Accent2 3" xfId="224"/>
    <cellStyle name="60% - Accent3" xfId="63"/>
    <cellStyle name="60% - Accent3 2" xfId="64"/>
    <cellStyle name="60% - Accent3 2 2" xfId="65"/>
    <cellStyle name="60% - Accent3 2 2 2" xfId="225"/>
    <cellStyle name="60% - Accent3 2 3" xfId="226"/>
    <cellStyle name="60% - Accent3 3" xfId="227"/>
    <cellStyle name="60% - Accent4" xfId="66"/>
    <cellStyle name="60% - Accent4 2" xfId="67"/>
    <cellStyle name="60% - Accent4 2 2" xfId="68"/>
    <cellStyle name="60% - Accent4 2 2 2" xfId="228"/>
    <cellStyle name="60% - Accent4 2 3" xfId="229"/>
    <cellStyle name="60% - Accent4 3" xfId="230"/>
    <cellStyle name="60% - Accent5" xfId="69"/>
    <cellStyle name="60% - Accent5 2" xfId="70"/>
    <cellStyle name="60% - Accent5 2 2" xfId="71"/>
    <cellStyle name="60% - Accent5 2 2 2" xfId="231"/>
    <cellStyle name="60% - Accent5 2 3" xfId="232"/>
    <cellStyle name="60% - Accent5 3" xfId="233"/>
    <cellStyle name="60% - Accent6" xfId="72"/>
    <cellStyle name="60% - Accent6 2" xfId="73"/>
    <cellStyle name="60% - Accent6 2 2" xfId="74"/>
    <cellStyle name="60% - Accent6 2 2 2" xfId="234"/>
    <cellStyle name="60% - Accent6 2 3" xfId="235"/>
    <cellStyle name="60% - Accent6 3" xfId="236"/>
    <cellStyle name="Accent1 2" xfId="75"/>
    <cellStyle name="Accent1 2 2" xfId="76"/>
    <cellStyle name="Accent1 2 2 2" xfId="237"/>
    <cellStyle name="Accent1 2 3" xfId="238"/>
    <cellStyle name="Accent1 3" xfId="239"/>
    <cellStyle name="Accent2 2" xfId="77"/>
    <cellStyle name="Accent2 2 2" xfId="78"/>
    <cellStyle name="Accent2 2 2 2" xfId="240"/>
    <cellStyle name="Accent2 2 3" xfId="241"/>
    <cellStyle name="Accent2 3" xfId="242"/>
    <cellStyle name="Accent3 2" xfId="79"/>
    <cellStyle name="Accent3 2 2" xfId="80"/>
    <cellStyle name="Accent3 2 2 2" xfId="243"/>
    <cellStyle name="Accent3 2 3" xfId="244"/>
    <cellStyle name="Accent3 3" xfId="245"/>
    <cellStyle name="Accent4 2" xfId="81"/>
    <cellStyle name="Accent4 2 2" xfId="82"/>
    <cellStyle name="Accent4 2 2 2" xfId="246"/>
    <cellStyle name="Accent4 2 3" xfId="247"/>
    <cellStyle name="Accent4 3" xfId="248"/>
    <cellStyle name="Accent5 2" xfId="83"/>
    <cellStyle name="Accent5 2 2" xfId="84"/>
    <cellStyle name="Accent5 2 2 2" xfId="249"/>
    <cellStyle name="Accent5 2 3" xfId="250"/>
    <cellStyle name="Accent5 3" xfId="251"/>
    <cellStyle name="Accent6 2" xfId="85"/>
    <cellStyle name="Accent6 2 2" xfId="86"/>
    <cellStyle name="Accent6 2 2 2" xfId="252"/>
    <cellStyle name="Accent6 2 3" xfId="253"/>
    <cellStyle name="Accent6 3" xfId="254"/>
    <cellStyle name="Açıklama Metni 2" xfId="87"/>
    <cellStyle name="Ana Başlık 2" xfId="88"/>
    <cellStyle name="Bad 2" xfId="89"/>
    <cellStyle name="Bad 2 2" xfId="90"/>
    <cellStyle name="Bad 2 2 2" xfId="255"/>
    <cellStyle name="Bad 2 3" xfId="256"/>
    <cellStyle name="Bad 3" xfId="257"/>
    <cellStyle name="Bağlı Hücre 2" xfId="91"/>
    <cellStyle name="Başlık 1 2" xfId="92"/>
    <cellStyle name="Başlık 2 2" xfId="93"/>
    <cellStyle name="Başlık 3 2" xfId="94"/>
    <cellStyle name="Başlık 4 2" xfId="95"/>
    <cellStyle name="Calculation 2" xfId="96"/>
    <cellStyle name="Calculation 2 2" xfId="97"/>
    <cellStyle name="Calculation 2 2 2" xfId="258"/>
    <cellStyle name="Calculation 2 3" xfId="259"/>
    <cellStyle name="Calculation 3" xfId="260"/>
    <cellStyle name="Check Cell 2" xfId="98"/>
    <cellStyle name="Check Cell 2 2" xfId="99"/>
    <cellStyle name="Check Cell 2 2 2" xfId="261"/>
    <cellStyle name="Check Cell 2 3" xfId="262"/>
    <cellStyle name="Check Cell 3" xfId="263"/>
    <cellStyle name="Comma 2" xfId="100"/>
    <cellStyle name="Comma 2 2" xfId="101"/>
    <cellStyle name="Comma 2 3" xfId="264"/>
    <cellStyle name="Çıkış 2" xfId="102"/>
    <cellStyle name="Explanatory Text" xfId="103"/>
    <cellStyle name="Explanatory Text 2" xfId="104"/>
    <cellStyle name="Explanatory Text 2 2" xfId="105"/>
    <cellStyle name="Explanatory Text 2 2 2" xfId="265"/>
    <cellStyle name="Explanatory Text 2 3" xfId="266"/>
    <cellStyle name="Explanatory Text 3" xfId="267"/>
    <cellStyle name="Giriş 2" xfId="106"/>
    <cellStyle name="Good 2" xfId="107"/>
    <cellStyle name="Good 2 2" xfId="108"/>
    <cellStyle name="Good 2 2 2" xfId="268"/>
    <cellStyle name="Good 2 3" xfId="269"/>
    <cellStyle name="Good 3" xfId="270"/>
    <cellStyle name="Heading 1" xfId="109"/>
    <cellStyle name="Heading 1 2" xfId="110"/>
    <cellStyle name="Heading 2" xfId="111"/>
    <cellStyle name="Heading 2 2" xfId="112"/>
    <cellStyle name="Heading 3" xfId="113"/>
    <cellStyle name="Heading 3 2" xfId="114"/>
    <cellStyle name="Heading 4" xfId="115"/>
    <cellStyle name="Heading 4 2" xfId="116"/>
    <cellStyle name="Hesaplama 2" xfId="271"/>
    <cellStyle name="Input" xfId="117"/>
    <cellStyle name="Input 2" xfId="118"/>
    <cellStyle name="Input 2 2" xfId="119"/>
    <cellStyle name="Input 2 2 2" xfId="272"/>
    <cellStyle name="Input 2 3" xfId="273"/>
    <cellStyle name="Input 3" xfId="274"/>
    <cellStyle name="İşaretli Hücre 2" xfId="275"/>
    <cellStyle name="İyi 2" xfId="276"/>
    <cellStyle name="Kötü 2" xfId="277"/>
    <cellStyle name="Linked Cell" xfId="120"/>
    <cellStyle name="Linked Cell 2" xfId="121"/>
    <cellStyle name="Linked Cell 2 2" xfId="122"/>
    <cellStyle name="Linked Cell 2 2 2" xfId="278"/>
    <cellStyle name="Linked Cell 2 3" xfId="279"/>
    <cellStyle name="Linked Cell 3" xfId="280"/>
    <cellStyle name="Neutral 2" xfId="123"/>
    <cellStyle name="Neutral 2 2" xfId="124"/>
    <cellStyle name="Neutral 2 2 2" xfId="281"/>
    <cellStyle name="Neutral 2 3" xfId="282"/>
    <cellStyle name="Neutral 3" xfId="283"/>
    <cellStyle name="Normal" xfId="0" builtinId="0"/>
    <cellStyle name="Normal 2" xfId="336"/>
    <cellStyle name="Normal 2 2" xfId="125"/>
    <cellStyle name="Normal 2 2 2" xfId="284"/>
    <cellStyle name="Normal 2 3" xfId="126"/>
    <cellStyle name="Normal 2 3 2" xfId="127"/>
    <cellStyle name="Normal 2 3 2 2" xfId="285"/>
    <cellStyle name="Normal 2 3 3" xfId="286"/>
    <cellStyle name="Normal 3" xfId="128"/>
    <cellStyle name="Normal 3 2" xfId="287"/>
    <cellStyle name="Normal 4" xfId="129"/>
    <cellStyle name="Normal 4 2" xfId="130"/>
    <cellStyle name="Normal 4 2 2" xfId="131"/>
    <cellStyle name="Normal 4 2 2 2" xfId="288"/>
    <cellStyle name="Normal 4 2 3" xfId="289"/>
    <cellStyle name="Normal 4 3" xfId="290"/>
    <cellStyle name="Normal 4 4" xfId="291"/>
    <cellStyle name="Normal 5" xfId="292"/>
    <cellStyle name="Normal 5 2" xfId="293"/>
    <cellStyle name="Normal 5 3" xfId="294"/>
    <cellStyle name="Normal_MAYIS_2009_İHRACAT_RAKAMLARI" xfId="2"/>
    <cellStyle name="Not 2" xfId="132"/>
    <cellStyle name="Not 3" xfId="295"/>
    <cellStyle name="Note 2" xfId="133"/>
    <cellStyle name="Note 2 2" xfId="134"/>
    <cellStyle name="Note 2 2 2" xfId="135"/>
    <cellStyle name="Note 2 2 2 2" xfId="136"/>
    <cellStyle name="Note 2 2 2 2 2" xfId="296"/>
    <cellStyle name="Note 2 2 2 3" xfId="297"/>
    <cellStyle name="Note 2 2 3" xfId="137"/>
    <cellStyle name="Note 2 2 3 2" xfId="138"/>
    <cellStyle name="Note 2 2 3 2 2" xfId="139"/>
    <cellStyle name="Note 2 2 3 2 2 2" xfId="298"/>
    <cellStyle name="Note 2 2 3 2 3" xfId="299"/>
    <cellStyle name="Note 2 2 3 3" xfId="140"/>
    <cellStyle name="Note 2 2 3 3 2" xfId="141"/>
    <cellStyle name="Note 2 2 3 3 2 2" xfId="300"/>
    <cellStyle name="Note 2 2 3 3 3" xfId="301"/>
    <cellStyle name="Note 2 2 3 4" xfId="302"/>
    <cellStyle name="Note 2 2 4" xfId="142"/>
    <cellStyle name="Note 2 2 4 2" xfId="143"/>
    <cellStyle name="Note 2 2 4 2 2" xfId="303"/>
    <cellStyle name="Note 2 2 4 3" xfId="304"/>
    <cellStyle name="Note 2 2 5" xfId="305"/>
    <cellStyle name="Note 2 2 6" xfId="306"/>
    <cellStyle name="Note 2 3" xfId="144"/>
    <cellStyle name="Note 2 3 2" xfId="145"/>
    <cellStyle name="Note 2 3 2 2" xfId="146"/>
    <cellStyle name="Note 2 3 2 2 2" xfId="307"/>
    <cellStyle name="Note 2 3 2 3" xfId="308"/>
    <cellStyle name="Note 2 3 3" xfId="147"/>
    <cellStyle name="Note 2 3 3 2" xfId="148"/>
    <cellStyle name="Note 2 3 3 2 2" xfId="309"/>
    <cellStyle name="Note 2 3 3 3" xfId="310"/>
    <cellStyle name="Note 2 3 4" xfId="311"/>
    <cellStyle name="Note 2 4" xfId="149"/>
    <cellStyle name="Note 2 4 2" xfId="150"/>
    <cellStyle name="Note 2 4 2 2" xfId="312"/>
    <cellStyle name="Note 2 4 3" xfId="313"/>
    <cellStyle name="Note 2 5" xfId="314"/>
    <cellStyle name="Note 3" xfId="151"/>
    <cellStyle name="Note 3 2" xfId="315"/>
    <cellStyle name="Nötr 2" xfId="316"/>
    <cellStyle name="Output" xfId="152"/>
    <cellStyle name="Output 2" xfId="153"/>
    <cellStyle name="Output 2 2" xfId="154"/>
    <cellStyle name="Output 2 2 2" xfId="317"/>
    <cellStyle name="Output 2 3" xfId="318"/>
    <cellStyle name="Output 3" xfId="319"/>
    <cellStyle name="Percent 2" xfId="155"/>
    <cellStyle name="Percent 2 2" xfId="156"/>
    <cellStyle name="Percent 2 2 2" xfId="320"/>
    <cellStyle name="Percent 2 3" xfId="321"/>
    <cellStyle name="Percent 3" xfId="157"/>
    <cellStyle name="Percent 3 2" xfId="322"/>
    <cellStyle name="Title" xfId="158"/>
    <cellStyle name="Title 2" xfId="159"/>
    <cellStyle name="Toplam 2" xfId="160"/>
    <cellStyle name="Total" xfId="161"/>
    <cellStyle name="Total 2" xfId="162"/>
    <cellStyle name="Total 2 2" xfId="163"/>
    <cellStyle name="Total 2 2 2" xfId="323"/>
    <cellStyle name="Total 2 3" xfId="324"/>
    <cellStyle name="Total 3" xfId="325"/>
    <cellStyle name="Uyarı Metni 2" xfId="164"/>
    <cellStyle name="Virgül" xfId="1" builtinId="3"/>
    <cellStyle name="Virgül 2" xfId="165"/>
    <cellStyle name="Virgül 3" xfId="326"/>
    <cellStyle name="Vurgu1 2" xfId="327"/>
    <cellStyle name="Vurgu2 2" xfId="328"/>
    <cellStyle name="Vurgu3 2" xfId="329"/>
    <cellStyle name="Vurgu4 2" xfId="330"/>
    <cellStyle name="Vurgu5 2" xfId="331"/>
    <cellStyle name="Vurgu6 2" xfId="332"/>
    <cellStyle name="Warning Text" xfId="166"/>
    <cellStyle name="Warning Text 2" xfId="167"/>
    <cellStyle name="Warning Text 2 2" xfId="168"/>
    <cellStyle name="Warning Text 2 2 2" xfId="333"/>
    <cellStyle name="Warning Text 2 3" xfId="334"/>
    <cellStyle name="Warning Text 3" xfId="335"/>
    <cellStyle name="Yüzde 2" xfId="169"/>
    <cellStyle name="Yüzde 3" xfId="17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SANAYİ SEKTÖRÜ İHRACATI</a:t>
            </a:r>
          </a:p>
        </c:rich>
      </c:tx>
      <c:layout>
        <c:manualLayout>
          <c:xMode val="edge"/>
          <c:yMode val="edge"/>
          <c:x val="0.16361646768123617"/>
          <c:y val="3.04287690179806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33638443935944"/>
          <c:y val="0.18672237001258191"/>
          <c:w val="0.7757437070938249"/>
          <c:h val="0.5518683380371866"/>
        </c:manualLayout>
      </c:layout>
      <c:lineChart>
        <c:grouping val="standard"/>
        <c:varyColors val="0"/>
        <c:ser>
          <c:idx val="0"/>
          <c:order val="0"/>
          <c:tx>
            <c:strRef>
              <c:f>'2002_2016_AYLIK_IHR'!$A$25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'2002_2016_AYLIK_IHR'!$C$25:$N$25</c:f>
              <c:numCache>
                <c:formatCode>#,##0</c:formatCode>
                <c:ptCount val="12"/>
                <c:pt idx="0">
                  <c:v>7469134.8824299993</c:v>
                </c:pt>
                <c:pt idx="1">
                  <c:v>8788241.7385799997</c:v>
                </c:pt>
                <c:pt idx="2">
                  <c:v>9425306.8478799984</c:v>
                </c:pt>
                <c:pt idx="3">
                  <c:v>9435900.1455500014</c:v>
                </c:pt>
                <c:pt idx="4">
                  <c:v>8852523.6520099994</c:v>
                </c:pt>
                <c:pt idx="5">
                  <c:v>9788472.4827399999</c:v>
                </c:pt>
                <c:pt idx="6">
                  <c:v>7266120.3568500001</c:v>
                </c:pt>
                <c:pt idx="7">
                  <c:v>9145906.4198900014</c:v>
                </c:pt>
                <c:pt idx="8">
                  <c:v>8542709.2860899977</c:v>
                </c:pt>
                <c:pt idx="9">
                  <c:v>9411603.4278200008</c:v>
                </c:pt>
                <c:pt idx="10">
                  <c:v>9507423.5677799992</c:v>
                </c:pt>
                <c:pt idx="11">
                  <c:v>9970711.34767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'2002_2016_AYLIK_IHR'!$A$24</c:f>
              <c:strCache>
                <c:ptCount val="1"/>
                <c:pt idx="0">
                  <c:v>2017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'2002_2016_AYLIK_IHR'!$C$24:$N$24</c:f>
              <c:numCache>
                <c:formatCode>#,##0</c:formatCode>
                <c:ptCount val="12"/>
                <c:pt idx="0">
                  <c:v>8505202.5565900002</c:v>
                </c:pt>
                <c:pt idx="1">
                  <c:v>9257963.2523299996</c:v>
                </c:pt>
                <c:pt idx="2">
                  <c:v>11324065.57628</c:v>
                </c:pt>
                <c:pt idx="3">
                  <c:v>9753358.2467200011</c:v>
                </c:pt>
                <c:pt idx="4">
                  <c:v>10346995.811109999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7507232"/>
        <c:axId val="177507776"/>
      </c:lineChart>
      <c:catAx>
        <c:axId val="177507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7507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750777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750723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702962292403256"/>
          <c:y val="0.11065006915629322"/>
          <c:w val="0.28015600002277374"/>
          <c:h val="7.818952091569467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KURU MEYVE VE MAMULLERİ İHRACATI (Bin $)</a:t>
            </a:r>
          </a:p>
        </c:rich>
      </c:tx>
      <c:layout>
        <c:manualLayout>
          <c:xMode val="edge"/>
          <c:yMode val="edge"/>
          <c:x val="0.18514705169040729"/>
          <c:y val="6.280193236714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1569521468954"/>
          <c:y val="0.17625584845372591"/>
          <c:w val="0.81747891369841597"/>
          <c:h val="0.60168739777093083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'2002_2016_AYLIK_IHR'!$A$10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'2002_2016_AYLIK_IHR'!$C$10:$N$10</c:f>
              <c:numCache>
                <c:formatCode>#,##0</c:formatCode>
                <c:ptCount val="12"/>
                <c:pt idx="0">
                  <c:v>96371.963749999995</c:v>
                </c:pt>
                <c:pt idx="1">
                  <c:v>93815.938510000007</c:v>
                </c:pt>
                <c:pt idx="2">
                  <c:v>115660.82781</c:v>
                </c:pt>
                <c:pt idx="3">
                  <c:v>97496.089139999996</c:v>
                </c:pt>
                <c:pt idx="4">
                  <c:v>97096.496190000005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'2002_2016_AYLIK_IHR'!$A$11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'2002_2016_AYLIK_IHR'!$C$11:$N$11</c:f>
              <c:numCache>
                <c:formatCode>#,##0</c:formatCode>
                <c:ptCount val="12"/>
                <c:pt idx="0">
                  <c:v>89731.465129999997</c:v>
                </c:pt>
                <c:pt idx="1">
                  <c:v>105702.40222</c:v>
                </c:pt>
                <c:pt idx="2">
                  <c:v>108063.88145</c:v>
                </c:pt>
                <c:pt idx="3">
                  <c:v>96465.707190000001</c:v>
                </c:pt>
                <c:pt idx="4">
                  <c:v>96136.855660000001</c:v>
                </c:pt>
                <c:pt idx="5">
                  <c:v>99356.71286</c:v>
                </c:pt>
                <c:pt idx="6">
                  <c:v>54505.851459999998</c:v>
                </c:pt>
                <c:pt idx="7">
                  <c:v>88499.630420000001</c:v>
                </c:pt>
                <c:pt idx="8">
                  <c:v>133309.95624</c:v>
                </c:pt>
                <c:pt idx="9">
                  <c:v>164858.28182</c:v>
                </c:pt>
                <c:pt idx="10">
                  <c:v>145164.17379</c:v>
                </c:pt>
                <c:pt idx="11">
                  <c:v>115269.88946000001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0304144"/>
        <c:axId val="290304688"/>
      </c:lineChart>
      <c:catAx>
        <c:axId val="29030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90304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0304688"/>
        <c:scaling>
          <c:orientation val="minMax"/>
          <c:max val="2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9030414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78095037914921"/>
          <c:y val="0.14251207729468598"/>
          <c:w val="0.2746611909650923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FINDIK VE MAMULLERİ İHRACATI (Bin $)</a:t>
            </a:r>
          </a:p>
        </c:rich>
      </c:tx>
      <c:layout>
        <c:manualLayout>
          <c:xMode val="edge"/>
          <c:yMode val="edge"/>
          <c:x val="0.17943569553805774"/>
          <c:y val="2.7363184079601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19369525904036"/>
          <c:y val="0.18283615401293282"/>
          <c:w val="0.79032335866951164"/>
          <c:h val="0.55597116220259135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'2002_2016_AYLIK_IHR'!$A$12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'2002_2016_AYLIK_IHR'!$C$12:$N$12</c:f>
              <c:numCache>
                <c:formatCode>#,##0</c:formatCode>
                <c:ptCount val="12"/>
                <c:pt idx="0">
                  <c:v>154109.16127000001</c:v>
                </c:pt>
                <c:pt idx="1">
                  <c:v>152109.84158000001</c:v>
                </c:pt>
                <c:pt idx="2">
                  <c:v>166918.70240000001</c:v>
                </c:pt>
                <c:pt idx="3">
                  <c:v>137385.49256000001</c:v>
                </c:pt>
                <c:pt idx="4">
                  <c:v>123429.07249000001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'2002_2016_AYLIK_IHR'!$A$13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'2002_2016_AYLIK_IHR'!$C$13:$N$13</c:f>
              <c:numCache>
                <c:formatCode>#,##0</c:formatCode>
                <c:ptCount val="12"/>
                <c:pt idx="0">
                  <c:v>178413.55434</c:v>
                </c:pt>
                <c:pt idx="1">
                  <c:v>169593.44938000001</c:v>
                </c:pt>
                <c:pt idx="2">
                  <c:v>138571.21487</c:v>
                </c:pt>
                <c:pt idx="3">
                  <c:v>141600.09865</c:v>
                </c:pt>
                <c:pt idx="4">
                  <c:v>140964.30918000001</c:v>
                </c:pt>
                <c:pt idx="5">
                  <c:v>154724.56434000001</c:v>
                </c:pt>
                <c:pt idx="6">
                  <c:v>112831.10505</c:v>
                </c:pt>
                <c:pt idx="7">
                  <c:v>122909.36539000001</c:v>
                </c:pt>
                <c:pt idx="8">
                  <c:v>137872.99599</c:v>
                </c:pt>
                <c:pt idx="9">
                  <c:v>250831.77413000001</c:v>
                </c:pt>
                <c:pt idx="10">
                  <c:v>231839.25833000001</c:v>
                </c:pt>
                <c:pt idx="11">
                  <c:v>203877.35944999999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0305776"/>
        <c:axId val="290306320"/>
      </c:lineChart>
      <c:catAx>
        <c:axId val="290305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90306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030632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9030577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658009482685632"/>
          <c:y val="0.13184079601990051"/>
          <c:w val="0.26967741935483869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ZEYTİN VE ZEYTİNYAĞI (Bin $)</a:t>
            </a:r>
          </a:p>
        </c:rich>
      </c:tx>
      <c:layout>
        <c:manualLayout>
          <c:xMode val="edge"/>
          <c:yMode val="edge"/>
          <c:x val="0.26156941649899396"/>
          <c:y val="4.137700178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40710932260228"/>
          <c:y val="0.17843866171003717"/>
          <c:w val="0.81891348088531157"/>
          <c:h val="0.56753407682775714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'2002_2016_AYLIK_IHR'!$A$14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'2002_2016_AYLIK_IHR'!$C$14:$N$14</c:f>
              <c:numCache>
                <c:formatCode>#,##0</c:formatCode>
                <c:ptCount val="12"/>
                <c:pt idx="0">
                  <c:v>25053.806250000001</c:v>
                </c:pt>
                <c:pt idx="1">
                  <c:v>28959.574209999999</c:v>
                </c:pt>
                <c:pt idx="2">
                  <c:v>31758.512920000001</c:v>
                </c:pt>
                <c:pt idx="3">
                  <c:v>27550.555660000002</c:v>
                </c:pt>
                <c:pt idx="4">
                  <c:v>25558.90119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'2002_2016_AYLIK_IHR'!$A$15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'2002_2016_AYLIK_IHR'!$C$15:$N$15</c:f>
              <c:numCache>
                <c:formatCode>#,##0</c:formatCode>
                <c:ptCount val="12"/>
                <c:pt idx="0">
                  <c:v>10191.507659999999</c:v>
                </c:pt>
                <c:pt idx="1">
                  <c:v>15895.20304</c:v>
                </c:pt>
                <c:pt idx="2">
                  <c:v>18612.352360000001</c:v>
                </c:pt>
                <c:pt idx="3">
                  <c:v>16074.062110000001</c:v>
                </c:pt>
                <c:pt idx="4">
                  <c:v>13709.48552</c:v>
                </c:pt>
                <c:pt idx="5">
                  <c:v>15906.68377</c:v>
                </c:pt>
                <c:pt idx="6">
                  <c:v>7864.1694500000003</c:v>
                </c:pt>
                <c:pt idx="7">
                  <c:v>14110.55587</c:v>
                </c:pt>
                <c:pt idx="8">
                  <c:v>16903.757259999998</c:v>
                </c:pt>
                <c:pt idx="9">
                  <c:v>16057.673000000001</c:v>
                </c:pt>
                <c:pt idx="10">
                  <c:v>19860.462739999999</c:v>
                </c:pt>
                <c:pt idx="11">
                  <c:v>25643.104299999999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0305232"/>
        <c:axId val="290300880"/>
      </c:lineChart>
      <c:catAx>
        <c:axId val="290305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90300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03008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9030523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662732299307655"/>
          <c:y val="0.13517592909581955"/>
          <c:w val="0.2691348088531186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TÜTÜN İHRACATI (Bin $)</a:t>
            </a:r>
          </a:p>
        </c:rich>
      </c:tx>
      <c:layout>
        <c:manualLayout>
          <c:xMode val="edge"/>
          <c:yMode val="edge"/>
          <c:x val="0.29508199475065616"/>
          <c:y val="3.48058902275769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7978142076504"/>
          <c:y val="0.18206242292002656"/>
          <c:w val="0.82513661202185795"/>
          <c:h val="0.56358979223982542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'2002_2016_AYLIK_IHR'!$A$16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'2002_2016_AYLIK_IHR'!$C$16:$N$16</c:f>
              <c:numCache>
                <c:formatCode>#,##0</c:formatCode>
                <c:ptCount val="12"/>
                <c:pt idx="0">
                  <c:v>72553.879400000005</c:v>
                </c:pt>
                <c:pt idx="1">
                  <c:v>56698.544040000001</c:v>
                </c:pt>
                <c:pt idx="2">
                  <c:v>62550.802020000003</c:v>
                </c:pt>
                <c:pt idx="3">
                  <c:v>54475.132640000003</c:v>
                </c:pt>
                <c:pt idx="4">
                  <c:v>98117.736860000005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'2002_2016_AYLIK_IHR'!$A$17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'2002_2016_AYLIK_IHR'!$C$17:$N$17</c:f>
              <c:numCache>
                <c:formatCode>#,##0</c:formatCode>
                <c:ptCount val="12"/>
                <c:pt idx="0">
                  <c:v>84511.730519999997</c:v>
                </c:pt>
                <c:pt idx="1">
                  <c:v>95207.148939999999</c:v>
                </c:pt>
                <c:pt idx="2">
                  <c:v>120666.01637</c:v>
                </c:pt>
                <c:pt idx="3">
                  <c:v>106168.6369</c:v>
                </c:pt>
                <c:pt idx="4">
                  <c:v>77918.443740000002</c:v>
                </c:pt>
                <c:pt idx="5">
                  <c:v>73102.883369999996</c:v>
                </c:pt>
                <c:pt idx="6">
                  <c:v>63427.968549999998</c:v>
                </c:pt>
                <c:pt idx="7">
                  <c:v>105204.74516999999</c:v>
                </c:pt>
                <c:pt idx="8">
                  <c:v>70332.889139999999</c:v>
                </c:pt>
                <c:pt idx="9">
                  <c:v>74471.286319999999</c:v>
                </c:pt>
                <c:pt idx="10">
                  <c:v>63456.790180000004</c:v>
                </c:pt>
                <c:pt idx="11">
                  <c:v>75289.751940000002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1556912"/>
        <c:axId val="291560720"/>
      </c:lineChart>
      <c:catAx>
        <c:axId val="291556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91560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1560720"/>
        <c:scaling>
          <c:orientation val="minMax"/>
          <c:max val="1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9155691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475359580052494"/>
          <c:y val="0.13654618473895583"/>
          <c:w val="0.26751999999999998"/>
          <c:h val="7.949446078276360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SÜS BİTKİLERİ İHRACATI (Bin $)</a:t>
            </a:r>
          </a:p>
        </c:rich>
      </c:tx>
      <c:layout>
        <c:manualLayout>
          <c:xMode val="edge"/>
          <c:yMode val="edge"/>
          <c:x val="0.24180327868852458"/>
          <c:y val="3.74531835205994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1510456354246"/>
          <c:y val="0.18701970352297509"/>
          <c:w val="0.86230822961645937"/>
          <c:h val="0.57888913533695618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'2002_2016_AYLIK_IHR'!$A$18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'2002_2016_AYLIK_IHR'!$C$18:$N$18</c:f>
              <c:numCache>
                <c:formatCode>#,##0</c:formatCode>
                <c:ptCount val="12"/>
                <c:pt idx="0">
                  <c:v>7065.8872499999998</c:v>
                </c:pt>
                <c:pt idx="1">
                  <c:v>8665.6867299999994</c:v>
                </c:pt>
                <c:pt idx="2">
                  <c:v>14857.42654</c:v>
                </c:pt>
                <c:pt idx="3">
                  <c:v>10093.763419999999</c:v>
                </c:pt>
                <c:pt idx="4">
                  <c:v>6490.4448499999999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'2002_2016_AYLIK_IHR'!$A$19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'2002_2016_AYLIK_IHR'!$C$19:$N$19</c:f>
              <c:numCache>
                <c:formatCode>#,##0</c:formatCode>
                <c:ptCount val="12"/>
                <c:pt idx="0">
                  <c:v>6380.1968100000004</c:v>
                </c:pt>
                <c:pt idx="1">
                  <c:v>10943.8946</c:v>
                </c:pt>
                <c:pt idx="2">
                  <c:v>11918.69154</c:v>
                </c:pt>
                <c:pt idx="3">
                  <c:v>14289.86443</c:v>
                </c:pt>
                <c:pt idx="4">
                  <c:v>5571.9104900000002</c:v>
                </c:pt>
                <c:pt idx="5">
                  <c:v>3156.9027799999999</c:v>
                </c:pt>
                <c:pt idx="6">
                  <c:v>3344.2157099999999</c:v>
                </c:pt>
                <c:pt idx="7">
                  <c:v>4817.8857399999997</c:v>
                </c:pt>
                <c:pt idx="8">
                  <c:v>5467.3721800000003</c:v>
                </c:pt>
                <c:pt idx="9">
                  <c:v>3457.1936799999999</c:v>
                </c:pt>
                <c:pt idx="10">
                  <c:v>5491.6414599999998</c:v>
                </c:pt>
                <c:pt idx="11">
                  <c:v>6517.1455100000003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1556368"/>
        <c:axId val="291558544"/>
      </c:lineChart>
      <c:catAx>
        <c:axId val="291556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91558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1558544"/>
        <c:scaling>
          <c:orientation val="minMax"/>
          <c:max val="2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91556368"/>
        <c:crosses val="autoZero"/>
        <c:crossBetween val="between"/>
        <c:majorUnit val="5000"/>
        <c:minorUnit val="4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603222752893587"/>
          <c:y val="0.13523492662008801"/>
          <c:w val="0.26967741935483869"/>
          <c:h val="6.969760822150752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SU ÜRÜNLERİ VE HAY. MAM. İHRACATI (Bin $)</a:t>
            </a:r>
            <a:endParaRPr lang="tr-TR" sz="700"/>
          </a:p>
        </c:rich>
      </c:tx>
      <c:layout>
        <c:manualLayout>
          <c:xMode val="edge"/>
          <c:yMode val="edge"/>
          <c:x val="0.15214236824093086"/>
          <c:y val="2.2471910112359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30548594156736"/>
          <c:y val="0.21348393248596756"/>
          <c:w val="0.84257444205511267"/>
          <c:h val="0.54931532434850139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'2002_2016_AYLIK_IHR'!$A$20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'2002_2016_AYLIK_IHR'!$C$20:$N$20</c:f>
              <c:numCache>
                <c:formatCode>#,##0</c:formatCode>
                <c:ptCount val="12"/>
                <c:pt idx="0">
                  <c:v>170734.96726999999</c:v>
                </c:pt>
                <c:pt idx="1">
                  <c:v>170754.34839</c:v>
                </c:pt>
                <c:pt idx="2">
                  <c:v>185569.46166999999</c:v>
                </c:pt>
                <c:pt idx="3">
                  <c:v>163746.05293999999</c:v>
                </c:pt>
                <c:pt idx="4">
                  <c:v>172579.04066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'2002_2016_AYLIK_IHR'!$A$21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'2002_2016_AYLIK_IHR'!$C$21:$N$21</c:f>
              <c:numCache>
                <c:formatCode>#,##0</c:formatCode>
                <c:ptCount val="12"/>
                <c:pt idx="0">
                  <c:v>134162.91104000001</c:v>
                </c:pt>
                <c:pt idx="1">
                  <c:v>143119.48126</c:v>
                </c:pt>
                <c:pt idx="2">
                  <c:v>150086.95507</c:v>
                </c:pt>
                <c:pt idx="3">
                  <c:v>144289.19433999999</c:v>
                </c:pt>
                <c:pt idx="4">
                  <c:v>154677.59112</c:v>
                </c:pt>
                <c:pt idx="5">
                  <c:v>155034.36575999999</c:v>
                </c:pt>
                <c:pt idx="6">
                  <c:v>131760.60505000001</c:v>
                </c:pt>
                <c:pt idx="7">
                  <c:v>174431.12315</c:v>
                </c:pt>
                <c:pt idx="8">
                  <c:v>149466.84672</c:v>
                </c:pt>
                <c:pt idx="9">
                  <c:v>166819.5215</c:v>
                </c:pt>
                <c:pt idx="10">
                  <c:v>175058.29003</c:v>
                </c:pt>
                <c:pt idx="11">
                  <c:v>211832.53851000001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1553648"/>
        <c:axId val="291555280"/>
      </c:lineChart>
      <c:catAx>
        <c:axId val="291553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91555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1555280"/>
        <c:scaling>
          <c:orientation val="minMax"/>
          <c:max val="3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91553648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45574436665639"/>
          <c:y val="0.10888908549352679"/>
          <c:w val="0.27466119096509239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orientation="landscape" horizontalDpi="1200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AĞAÇ MAM. VE ORMAN ÜRÜNLERİ İHRACATI (Bin $)</a:t>
            </a:r>
          </a:p>
        </c:rich>
      </c:tx>
      <c:layout>
        <c:manualLayout>
          <c:xMode val="edge"/>
          <c:yMode val="edge"/>
          <c:x val="0.15020576131687244"/>
          <c:y val="1.9607843137254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71900888932093"/>
          <c:y val="0.19730392156862744"/>
          <c:w val="0.7942402790643468"/>
          <c:h val="0.56985294117647067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'2002_2016_AYLIK_IHR'!$A$22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'2002_2016_AYLIK_IHR'!$C$22:$N$22</c:f>
              <c:numCache>
                <c:formatCode>#,##0</c:formatCode>
                <c:ptCount val="12"/>
                <c:pt idx="0">
                  <c:v>311657.76370000001</c:v>
                </c:pt>
                <c:pt idx="1">
                  <c:v>330315.74774000002</c:v>
                </c:pt>
                <c:pt idx="2">
                  <c:v>390340.53831999999</c:v>
                </c:pt>
                <c:pt idx="3">
                  <c:v>370116.31099000003</c:v>
                </c:pt>
                <c:pt idx="4">
                  <c:v>383249.55388999998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'2002_2016_AYLIK_IHR'!$A$23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'2002_2016_AYLIK_IHR'!$C$23:$N$23</c:f>
              <c:numCache>
                <c:formatCode>#,##0</c:formatCode>
                <c:ptCount val="12"/>
                <c:pt idx="0">
                  <c:v>272169.44436000002</c:v>
                </c:pt>
                <c:pt idx="1">
                  <c:v>345267.60492999997</c:v>
                </c:pt>
                <c:pt idx="2">
                  <c:v>369384.29501</c:v>
                </c:pt>
                <c:pt idx="3">
                  <c:v>344801.37011000002</c:v>
                </c:pt>
                <c:pt idx="4">
                  <c:v>359476.89548000001</c:v>
                </c:pt>
                <c:pt idx="5">
                  <c:v>379954.54584999999</c:v>
                </c:pt>
                <c:pt idx="6">
                  <c:v>272883.78418000002</c:v>
                </c:pt>
                <c:pt idx="7">
                  <c:v>366531.75585999998</c:v>
                </c:pt>
                <c:pt idx="8">
                  <c:v>318557.67203000002</c:v>
                </c:pt>
                <c:pt idx="9">
                  <c:v>348209.79340000002</c:v>
                </c:pt>
                <c:pt idx="10">
                  <c:v>370055.95185000001</c:v>
                </c:pt>
                <c:pt idx="11">
                  <c:v>353907.97487999999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1557456"/>
        <c:axId val="291558000"/>
      </c:lineChart>
      <c:catAx>
        <c:axId val="291557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91558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1558000"/>
        <c:scaling>
          <c:orientation val="minMax"/>
          <c:max val="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91557456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15637860082305"/>
          <c:y val="9.612745098039216E-2"/>
          <c:w val="0.27522633744855968"/>
          <c:h val="7.27725027018681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TEKSTİL VE HAMMADDELERİ İHRACATI (Bin $)</a:t>
            </a:r>
          </a:p>
        </c:rich>
      </c:tx>
      <c:layout>
        <c:manualLayout>
          <c:xMode val="edge"/>
          <c:yMode val="edge"/>
          <c:x val="0.1768709625582516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77"/>
          <c:y val="0.20740815758158895"/>
          <c:w val="0.79387834211410224"/>
          <c:h val="0.52592782815331363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'2002_2016_AYLIK_IHR'!$A$26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'2002_2016_AYLIK_IHR'!$C$26:$N$26</c:f>
              <c:numCache>
                <c:formatCode>#,##0</c:formatCode>
                <c:ptCount val="12"/>
                <c:pt idx="0">
                  <c:v>613529.42981999996</c:v>
                </c:pt>
                <c:pt idx="1">
                  <c:v>636189.47696</c:v>
                </c:pt>
                <c:pt idx="2">
                  <c:v>756140.80894000002</c:v>
                </c:pt>
                <c:pt idx="3">
                  <c:v>658628.25043000001</c:v>
                </c:pt>
                <c:pt idx="4">
                  <c:v>672875.61257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'2002_2016_AYLIK_IHR'!$A$27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'2002_2016_AYLIK_IHR'!$C$27:$N$27</c:f>
              <c:numCache>
                <c:formatCode>#,##0</c:formatCode>
                <c:ptCount val="12"/>
                <c:pt idx="0">
                  <c:v>596352.55773999996</c:v>
                </c:pt>
                <c:pt idx="1">
                  <c:v>632879.71793000004</c:v>
                </c:pt>
                <c:pt idx="2">
                  <c:v>703260.79868000001</c:v>
                </c:pt>
                <c:pt idx="3">
                  <c:v>689712.43743000005</c:v>
                </c:pt>
                <c:pt idx="4">
                  <c:v>667583.85747000005</c:v>
                </c:pt>
                <c:pt idx="5">
                  <c:v>713443.76679999998</c:v>
                </c:pt>
                <c:pt idx="6">
                  <c:v>517401.23694999999</c:v>
                </c:pt>
                <c:pt idx="7">
                  <c:v>661290.12170000002</c:v>
                </c:pt>
                <c:pt idx="8">
                  <c:v>654896.91166999994</c:v>
                </c:pt>
                <c:pt idx="9">
                  <c:v>691261.42431999999</c:v>
                </c:pt>
                <c:pt idx="10">
                  <c:v>693770.64098999999</c:v>
                </c:pt>
                <c:pt idx="11">
                  <c:v>645491.94085000001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9791664"/>
        <c:axId val="289793296"/>
      </c:lineChart>
      <c:catAx>
        <c:axId val="289791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89793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97932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89791664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82393272269536"/>
          <c:y val="0.12249402158063576"/>
          <c:w val="0.2903519202956773"/>
          <c:h val="7.988723631768252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DERİ VE MAMULLERİ İHRACATI (Bin $)</a:t>
            </a:r>
          </a:p>
        </c:rich>
      </c:tx>
      <c:layout>
        <c:manualLayout>
          <c:xMode val="edge"/>
          <c:yMode val="edge"/>
          <c:x val="0.1897961326262797"/>
          <c:y val="3.7037037037037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5555633323612326"/>
          <c:w val="0.77142934015200504"/>
          <c:h val="0.4888906571566024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'2002_2016_AYLIK_IHR'!$A$28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'2002_2016_AYLIK_IHR'!$C$28:$N$28</c:f>
              <c:numCache>
                <c:formatCode>#,##0</c:formatCode>
                <c:ptCount val="12"/>
                <c:pt idx="0">
                  <c:v>90877.574959999998</c:v>
                </c:pt>
                <c:pt idx="1">
                  <c:v>116017.47500999999</c:v>
                </c:pt>
                <c:pt idx="2">
                  <c:v>158608.97352</c:v>
                </c:pt>
                <c:pt idx="3">
                  <c:v>120380.21532</c:v>
                </c:pt>
                <c:pt idx="4">
                  <c:v>130453.35632000001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'2002_2016_AYLIK_IHR'!$A$29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'2002_2016_AYLIK_IHR'!$C$29:$N$29</c:f>
              <c:numCache>
                <c:formatCode>#,##0</c:formatCode>
                <c:ptCount val="12"/>
                <c:pt idx="0">
                  <c:v>88262.762650000004</c:v>
                </c:pt>
                <c:pt idx="1">
                  <c:v>108392.23509</c:v>
                </c:pt>
                <c:pt idx="2">
                  <c:v>126201.02546</c:v>
                </c:pt>
                <c:pt idx="3">
                  <c:v>132900.34782</c:v>
                </c:pt>
                <c:pt idx="4">
                  <c:v>121148.57137000001</c:v>
                </c:pt>
                <c:pt idx="5">
                  <c:v>124400.44001000001</c:v>
                </c:pt>
                <c:pt idx="6">
                  <c:v>100638.91873</c:v>
                </c:pt>
                <c:pt idx="7">
                  <c:v>143151.10271000001</c:v>
                </c:pt>
                <c:pt idx="8">
                  <c:v>110399.92319</c:v>
                </c:pt>
                <c:pt idx="9">
                  <c:v>120220.2442</c:v>
                </c:pt>
                <c:pt idx="10">
                  <c:v>103175.70039</c:v>
                </c:pt>
                <c:pt idx="11">
                  <c:v>115026.5178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9790032"/>
        <c:axId val="289790576"/>
      </c:lineChart>
      <c:catAx>
        <c:axId val="289790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89790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979057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8979003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HALI İHRACATI (Bin $)</a:t>
            </a:r>
          </a:p>
        </c:rich>
      </c:tx>
      <c:layout>
        <c:manualLayout>
          <c:xMode val="edge"/>
          <c:yMode val="edge"/>
          <c:x val="0.3204083775242397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4875661064754964"/>
          <c:w val="0.77142934015200504"/>
          <c:h val="0.50746361113793192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'2002_2016_AYLIK_IHR'!$A$30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'2002_2016_AYLIK_IHR'!$C$30:$N$30</c:f>
              <c:numCache>
                <c:formatCode>#,##0</c:formatCode>
                <c:ptCount val="12"/>
                <c:pt idx="0">
                  <c:v>145552.8713</c:v>
                </c:pt>
                <c:pt idx="1">
                  <c:v>155179.35630000001</c:v>
                </c:pt>
                <c:pt idx="2">
                  <c:v>189034.02906999999</c:v>
                </c:pt>
                <c:pt idx="3">
                  <c:v>176266.41443999999</c:v>
                </c:pt>
                <c:pt idx="4">
                  <c:v>183877.84555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'2002_2016_AYLIK_IHR'!$A$31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'2002_2016_AYLIK_IHR'!$C$31:$N$31</c:f>
              <c:numCache>
                <c:formatCode>#,##0</c:formatCode>
                <c:ptCount val="12"/>
                <c:pt idx="0">
                  <c:v>129495.75634000001</c:v>
                </c:pt>
                <c:pt idx="1">
                  <c:v>155035.06388</c:v>
                </c:pt>
                <c:pt idx="2">
                  <c:v>178923.85326</c:v>
                </c:pt>
                <c:pt idx="3">
                  <c:v>170895.45955</c:v>
                </c:pt>
                <c:pt idx="4">
                  <c:v>164493.13253999999</c:v>
                </c:pt>
                <c:pt idx="5">
                  <c:v>172579.00075000001</c:v>
                </c:pt>
                <c:pt idx="6">
                  <c:v>103247.80958</c:v>
                </c:pt>
                <c:pt idx="7">
                  <c:v>166134.79951000001</c:v>
                </c:pt>
                <c:pt idx="8">
                  <c:v>155502.63203000001</c:v>
                </c:pt>
                <c:pt idx="9">
                  <c:v>177825.40615</c:v>
                </c:pt>
                <c:pt idx="10">
                  <c:v>176412.99838999999</c:v>
                </c:pt>
                <c:pt idx="11">
                  <c:v>168412.97764999999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9788944"/>
        <c:axId val="289792208"/>
      </c:lineChart>
      <c:catAx>
        <c:axId val="289788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8979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979220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8978894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MADENCİLİK İHRACAT</a:t>
            </a:r>
            <a:r>
              <a:rPr lang="tr-TR"/>
              <a:t>I</a:t>
            </a:r>
            <a:endParaRPr lang="en-US"/>
          </a:p>
        </c:rich>
      </c:tx>
      <c:layout>
        <c:manualLayout>
          <c:xMode val="edge"/>
          <c:yMode val="edge"/>
          <c:x val="0.20134597305776514"/>
          <c:y val="3.7453183520599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5063851804235"/>
          <c:y val="0.21722925894362621"/>
          <c:w val="0.77064306488660361"/>
          <c:h val="0.50936515890229372"/>
        </c:manualLayout>
      </c:layout>
      <c:lineChart>
        <c:grouping val="standard"/>
        <c:varyColors val="0"/>
        <c:ser>
          <c:idx val="0"/>
          <c:order val="0"/>
          <c:tx>
            <c:strRef>
              <c:f>'2002_2016_AYLIK_IHR'!$A$59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'2002_2016_AYLIK_IHR'!$C$59:$N$59</c:f>
              <c:numCache>
                <c:formatCode>#,##0</c:formatCode>
                <c:ptCount val="12"/>
                <c:pt idx="0">
                  <c:v>236204.63557000001</c:v>
                </c:pt>
                <c:pt idx="1">
                  <c:v>244178.06928</c:v>
                </c:pt>
                <c:pt idx="2">
                  <c:v>265568.22891000001</c:v>
                </c:pt>
                <c:pt idx="3">
                  <c:v>337034.79820000002</c:v>
                </c:pt>
                <c:pt idx="4">
                  <c:v>315280.87226999999</c:v>
                </c:pt>
                <c:pt idx="5">
                  <c:v>361234.93433999998</c:v>
                </c:pt>
                <c:pt idx="6">
                  <c:v>271362.79934000003</c:v>
                </c:pt>
                <c:pt idx="7">
                  <c:v>344705.85963999998</c:v>
                </c:pt>
                <c:pt idx="8">
                  <c:v>322012.03495</c:v>
                </c:pt>
                <c:pt idx="9">
                  <c:v>351089.66720000003</c:v>
                </c:pt>
                <c:pt idx="10">
                  <c:v>384469.13858999999</c:v>
                </c:pt>
                <c:pt idx="11">
                  <c:v>354103.23116000002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'2002_2016_AYLIK_IHR'!$A$58</c:f>
              <c:strCache>
                <c:ptCount val="1"/>
                <c:pt idx="0">
                  <c:v>2017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'2002_2016_AYLIK_IHR'!$C$58:$N$58</c:f>
              <c:numCache>
                <c:formatCode>#,##0</c:formatCode>
                <c:ptCount val="12"/>
                <c:pt idx="0">
                  <c:v>327636.08567</c:v>
                </c:pt>
                <c:pt idx="1">
                  <c:v>309155.17703999998</c:v>
                </c:pt>
                <c:pt idx="2">
                  <c:v>382555.36199</c:v>
                </c:pt>
                <c:pt idx="3">
                  <c:v>447880.35915999999</c:v>
                </c:pt>
                <c:pt idx="4">
                  <c:v>446057.96574999997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7511040"/>
        <c:axId val="177511584"/>
      </c:lineChart>
      <c:catAx>
        <c:axId val="177511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7511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751158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75110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KİMYEVİ MADDELER VE MAMULLERİ İHRACATI (Bin $)</a:t>
            </a:r>
          </a:p>
        </c:rich>
      </c:tx>
      <c:layout>
        <c:manualLayout>
          <c:xMode val="edge"/>
          <c:yMode val="edge"/>
          <c:x val="0.14814836417052862"/>
          <c:y val="3.87596899224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83993821759935"/>
          <c:y val="0.25064680868379824"/>
          <c:w val="0.7736641060315943"/>
          <c:h val="0.51162984356015384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'2002_2016_AYLIK_IHR'!$A$32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'2002_2016_AYLIK_IHR'!$C$32:$N$32</c:f>
              <c:numCache>
                <c:formatCode>#,##0</c:formatCode>
                <c:ptCount val="12"/>
                <c:pt idx="0">
                  <c:v>1228554.1412200001</c:v>
                </c:pt>
                <c:pt idx="1">
                  <c:v>1343371.69884</c:v>
                </c:pt>
                <c:pt idx="2">
                  <c:v>1532057.4866299999</c:v>
                </c:pt>
                <c:pt idx="3">
                  <c:v>1228207.4582400001</c:v>
                </c:pt>
                <c:pt idx="4">
                  <c:v>1322924.4860400001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'2002_2016_AYLIK_IHR'!$A$33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'2002_2016_AYLIK_IHR'!$C$33:$N$33</c:f>
              <c:numCache>
                <c:formatCode>#,##0</c:formatCode>
                <c:ptCount val="12"/>
                <c:pt idx="0">
                  <c:v>997802.33733999997</c:v>
                </c:pt>
                <c:pt idx="1">
                  <c:v>1136925.6484099999</c:v>
                </c:pt>
                <c:pt idx="2">
                  <c:v>1189671.24434</c:v>
                </c:pt>
                <c:pt idx="3">
                  <c:v>1231392.70747</c:v>
                </c:pt>
                <c:pt idx="4">
                  <c:v>1126967.23529</c:v>
                </c:pt>
                <c:pt idx="5">
                  <c:v>1316140.8528</c:v>
                </c:pt>
                <c:pt idx="6">
                  <c:v>960854.42127000005</c:v>
                </c:pt>
                <c:pt idx="7">
                  <c:v>1208489.8978800001</c:v>
                </c:pt>
                <c:pt idx="8">
                  <c:v>1095818.3611300001</c:v>
                </c:pt>
                <c:pt idx="9">
                  <c:v>1229151.47159</c:v>
                </c:pt>
                <c:pt idx="10">
                  <c:v>1154821.5380899999</c:v>
                </c:pt>
                <c:pt idx="11">
                  <c:v>1289781.43628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3216576"/>
        <c:axId val="293205152"/>
      </c:lineChart>
      <c:catAx>
        <c:axId val="29321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93205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3205152"/>
        <c:scaling>
          <c:orientation val="minMax"/>
          <c:max val="2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9321657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MAKİNE VE AKSAMLARI İHRACATI (Bin $)</a:t>
            </a:r>
          </a:p>
        </c:rich>
      </c:tx>
      <c:layout>
        <c:manualLayout>
          <c:xMode val="edge"/>
          <c:yMode val="edge"/>
          <c:x val="0.1673471530344425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29909162156335"/>
          <c:y val="0.17537345384913924"/>
          <c:w val="0.80976314834393193"/>
          <c:h val="0.61318525482822106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'2002_2016_AYLIK_IHR'!$A$42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'2002_2016_AYLIK_IHR'!$C$42:$N$42</c:f>
              <c:numCache>
                <c:formatCode>#,##0</c:formatCode>
                <c:ptCount val="12"/>
                <c:pt idx="0">
                  <c:v>388833.58296999999</c:v>
                </c:pt>
                <c:pt idx="1">
                  <c:v>432945.71473000001</c:v>
                </c:pt>
                <c:pt idx="2">
                  <c:v>517317.43226999999</c:v>
                </c:pt>
                <c:pt idx="3">
                  <c:v>485189.53087999998</c:v>
                </c:pt>
                <c:pt idx="4">
                  <c:v>511514.92235000001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'2002_2016_AYLIK_IHR'!$A$43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'2002_2016_AYLIK_IHR'!$C$43:$N$43</c:f>
              <c:numCache>
                <c:formatCode>#,##0</c:formatCode>
                <c:ptCount val="12"/>
                <c:pt idx="0">
                  <c:v>375918.05167999998</c:v>
                </c:pt>
                <c:pt idx="1">
                  <c:v>439468.14053999999</c:v>
                </c:pt>
                <c:pt idx="2">
                  <c:v>469290.16256999999</c:v>
                </c:pt>
                <c:pt idx="3">
                  <c:v>493246.72258</c:v>
                </c:pt>
                <c:pt idx="4">
                  <c:v>455987.73937000002</c:v>
                </c:pt>
                <c:pt idx="5">
                  <c:v>474822.42969000002</c:v>
                </c:pt>
                <c:pt idx="6">
                  <c:v>351496.09875</c:v>
                </c:pt>
                <c:pt idx="7">
                  <c:v>450441.87657000002</c:v>
                </c:pt>
                <c:pt idx="8">
                  <c:v>403975.42975000001</c:v>
                </c:pt>
                <c:pt idx="9">
                  <c:v>441762.73931999999</c:v>
                </c:pt>
                <c:pt idx="10">
                  <c:v>454996.85512000002</c:v>
                </c:pt>
                <c:pt idx="11">
                  <c:v>491999.30962000001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3208416"/>
        <c:axId val="293212768"/>
      </c:lineChart>
      <c:catAx>
        <c:axId val="293208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93212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3212768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93208416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OTOMOTİV ENDÜSTRİSİ İHRACATI (Bin $)</a:t>
            </a:r>
            <a:endParaRPr lang="tr-TR" sz="700"/>
          </a:p>
        </c:rich>
      </c:tx>
      <c:layout>
        <c:manualLayout>
          <c:xMode val="edge"/>
          <c:yMode val="edge"/>
          <c:x val="0.25253530555644105"/>
          <c:y val="4.24469413233458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9681289838767"/>
          <c:y val="0.1610494755571284"/>
          <c:w val="0.78367425031315086"/>
          <c:h val="0.57303567391154753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'2002_2016_AYLIK_IHR'!$A$36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'2002_2016_AYLIK_IHR'!$C$36:$N$36</c:f>
              <c:numCache>
                <c:formatCode>#,##0</c:formatCode>
                <c:ptCount val="12"/>
                <c:pt idx="0">
                  <c:v>2064325.41533</c:v>
                </c:pt>
                <c:pt idx="1">
                  <c:v>2227365.4194299998</c:v>
                </c:pt>
                <c:pt idx="2">
                  <c:v>2709053.5569000002</c:v>
                </c:pt>
                <c:pt idx="3">
                  <c:v>2294077.6886800001</c:v>
                </c:pt>
                <c:pt idx="4">
                  <c:v>2565728.52831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'2002_2016_AYLIK_IHR'!$A$37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'2002_2016_AYLIK_IHR'!$C$37:$N$37</c:f>
              <c:numCache>
                <c:formatCode>#,##0</c:formatCode>
                <c:ptCount val="12"/>
                <c:pt idx="0">
                  <c:v>1512283.8370399999</c:v>
                </c:pt>
                <c:pt idx="1">
                  <c:v>1983150.7717299999</c:v>
                </c:pt>
                <c:pt idx="2">
                  <c:v>2046626.97119</c:v>
                </c:pt>
                <c:pt idx="3">
                  <c:v>2045825.8626900001</c:v>
                </c:pt>
                <c:pt idx="4">
                  <c:v>1998421.5523600001</c:v>
                </c:pt>
                <c:pt idx="5">
                  <c:v>2147765.0719300001</c:v>
                </c:pt>
                <c:pt idx="6">
                  <c:v>1724587.2621200001</c:v>
                </c:pt>
                <c:pt idx="7">
                  <c:v>1677701.8428799999</c:v>
                </c:pt>
                <c:pt idx="8">
                  <c:v>1940449.7278400001</c:v>
                </c:pt>
                <c:pt idx="9">
                  <c:v>2210886.45426</c:v>
                </c:pt>
                <c:pt idx="10">
                  <c:v>2253216.38552</c:v>
                </c:pt>
                <c:pt idx="11">
                  <c:v>2346452.1129000001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3210592"/>
        <c:axId val="293211136"/>
      </c:lineChart>
      <c:catAx>
        <c:axId val="293210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93211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3211136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93210592"/>
        <c:crosses val="autoZero"/>
        <c:crossBetween val="between"/>
        <c:majorUnit val="50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ELEKTRİK ELEKTRONİK </a:t>
            </a:r>
            <a:r>
              <a:rPr lang="tr-TR" sz="1000" baseline="0"/>
              <a:t>VE HİZMET </a:t>
            </a:r>
            <a:r>
              <a:rPr lang="en-US" sz="1000"/>
              <a:t>İHRACATI </a:t>
            </a:r>
            <a:r>
              <a:rPr lang="tr-TR" sz="1000"/>
              <a:t> </a:t>
            </a:r>
            <a:r>
              <a:rPr lang="en-US" sz="1000"/>
              <a:t>(Bin $)</a:t>
            </a:r>
          </a:p>
        </c:rich>
      </c:tx>
      <c:layout>
        <c:manualLayout>
          <c:xMode val="edge"/>
          <c:yMode val="edge"/>
          <c:x val="0.17293786129494548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97804147720971"/>
          <c:y val="0.18909090909090953"/>
          <c:w val="0.8067191601049869"/>
          <c:h val="0.57212121212121214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'2002_2016_AYLIK_IHR'!$A$40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'2002_2016_AYLIK_IHR'!$C$40:$N$40</c:f>
              <c:numCache>
                <c:formatCode>#,##0</c:formatCode>
                <c:ptCount val="12"/>
                <c:pt idx="0">
                  <c:v>603375.17064000003</c:v>
                </c:pt>
                <c:pt idx="1">
                  <c:v>695505.89852000005</c:v>
                </c:pt>
                <c:pt idx="2">
                  <c:v>908690.53315999999</c:v>
                </c:pt>
                <c:pt idx="3">
                  <c:v>788807.28156000003</c:v>
                </c:pt>
                <c:pt idx="4">
                  <c:v>885908.05068999995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'2002_2016_AYLIK_IHR'!$A$41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'2002_2016_AYLIK_IHR'!$C$41:$N$41</c:f>
              <c:numCache>
                <c:formatCode>#,##0</c:formatCode>
                <c:ptCount val="12"/>
                <c:pt idx="0">
                  <c:v>626645.54021999997</c:v>
                </c:pt>
                <c:pt idx="1">
                  <c:v>803500.83227999997</c:v>
                </c:pt>
                <c:pt idx="2">
                  <c:v>897845.23930999998</c:v>
                </c:pt>
                <c:pt idx="3">
                  <c:v>885134.66258999996</c:v>
                </c:pt>
                <c:pt idx="4">
                  <c:v>806574.66910000006</c:v>
                </c:pt>
                <c:pt idx="5">
                  <c:v>925552.07799999998</c:v>
                </c:pt>
                <c:pt idx="6">
                  <c:v>627820.54579</c:v>
                </c:pt>
                <c:pt idx="7">
                  <c:v>854569.94080999994</c:v>
                </c:pt>
                <c:pt idx="8">
                  <c:v>803337.56336999999</c:v>
                </c:pt>
                <c:pt idx="9">
                  <c:v>895957.09770000004</c:v>
                </c:pt>
                <c:pt idx="10">
                  <c:v>897898.54523000005</c:v>
                </c:pt>
                <c:pt idx="11">
                  <c:v>946656.72300999996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3212224"/>
        <c:axId val="293215488"/>
      </c:lineChart>
      <c:catAx>
        <c:axId val="293212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93215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3215488"/>
        <c:scaling>
          <c:orientation val="minMax"/>
          <c:max val="1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93212224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HAZIR GİYİM VE KONFEKSİYON İHRACATI (Bin $)</a:t>
            </a:r>
          </a:p>
        </c:rich>
      </c:tx>
      <c:layout>
        <c:manualLayout>
          <c:xMode val="edge"/>
          <c:yMode val="edge"/>
          <c:x val="0.16530637895615161"/>
          <c:y val="4.91367861885790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35711607478"/>
          <c:y val="0.22576361221779548"/>
          <c:w val="0.79387834211410224"/>
          <c:h val="0.50199203187250996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'2002_2016_AYLIK_IHR'!$A$34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'2002_2016_AYLIK_IHR'!$C$34:$N$34</c:f>
              <c:numCache>
                <c:formatCode>#,##0</c:formatCode>
                <c:ptCount val="12"/>
                <c:pt idx="0">
                  <c:v>1246078.73129</c:v>
                </c:pt>
                <c:pt idx="1">
                  <c:v>1282327.99679</c:v>
                </c:pt>
                <c:pt idx="2">
                  <c:v>1531625.3463000001</c:v>
                </c:pt>
                <c:pt idx="3">
                  <c:v>1349726.20814</c:v>
                </c:pt>
                <c:pt idx="4">
                  <c:v>1405043.86732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'2002_2016_AYLIK_IHR'!$A$35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'2002_2016_AYLIK_IHR'!$C$35:$N$35</c:f>
              <c:numCache>
                <c:formatCode>#,##0</c:formatCode>
                <c:ptCount val="12"/>
                <c:pt idx="0">
                  <c:v>1317726.69863</c:v>
                </c:pt>
                <c:pt idx="1">
                  <c:v>1417238.2253399999</c:v>
                </c:pt>
                <c:pt idx="2">
                  <c:v>1509702.59785</c:v>
                </c:pt>
                <c:pt idx="3">
                  <c:v>1522646.90173</c:v>
                </c:pt>
                <c:pt idx="4">
                  <c:v>1417799.9846999999</c:v>
                </c:pt>
                <c:pt idx="5">
                  <c:v>1526247.3387200001</c:v>
                </c:pt>
                <c:pt idx="6">
                  <c:v>1246286.0430600001</c:v>
                </c:pt>
                <c:pt idx="7">
                  <c:v>1605502.36503</c:v>
                </c:pt>
                <c:pt idx="8">
                  <c:v>1318890.75877</c:v>
                </c:pt>
                <c:pt idx="9">
                  <c:v>1425023.52835</c:v>
                </c:pt>
                <c:pt idx="10">
                  <c:v>1312571.0403199999</c:v>
                </c:pt>
                <c:pt idx="11">
                  <c:v>1337173.4882100001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3206784"/>
        <c:axId val="293211680"/>
      </c:lineChart>
      <c:catAx>
        <c:axId val="293206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93211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3211680"/>
        <c:scaling>
          <c:orientation val="minMax"/>
          <c:max val="2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9320678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6549124216615775"/>
          <c:y val="0.13248339973439574"/>
          <c:w val="0.26913480885311869"/>
          <c:h val="7.886103878449456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DEMİR VE DEMİRDIŞI METALLER İHRACATI (Bin $)</a:t>
            </a:r>
          </a:p>
        </c:rich>
      </c:tx>
      <c:layout>
        <c:manualLayout>
          <c:xMode val="edge"/>
          <c:yMode val="edge"/>
          <c:x val="0.2034015748031496"/>
          <c:y val="4.72636815920398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4307140178907"/>
          <c:y val="0.250000391742077"/>
          <c:w val="0.80612325227524362"/>
          <c:h val="0.4850755106465548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'2002_2016_AYLIK_IHR'!$A$44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'2002_2016_AYLIK_IHR'!$C$44:$N$44</c:f>
              <c:numCache>
                <c:formatCode>#,##0</c:formatCode>
                <c:ptCount val="12"/>
                <c:pt idx="0">
                  <c:v>465141.94958999997</c:v>
                </c:pt>
                <c:pt idx="1">
                  <c:v>500827.44098999997</c:v>
                </c:pt>
                <c:pt idx="2">
                  <c:v>611932.26260000002</c:v>
                </c:pt>
                <c:pt idx="3">
                  <c:v>547429.10537</c:v>
                </c:pt>
                <c:pt idx="4">
                  <c:v>571708.83573000005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'2002_2016_AYLIK_IHR'!$A$45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'2002_2016_AYLIK_IHR'!$C$45:$N$45</c:f>
              <c:numCache>
                <c:formatCode>#,##0</c:formatCode>
                <c:ptCount val="12"/>
                <c:pt idx="0">
                  <c:v>423834.37780999998</c:v>
                </c:pt>
                <c:pt idx="1">
                  <c:v>502325.66833999997</c:v>
                </c:pt>
                <c:pt idx="2">
                  <c:v>536208.23216999997</c:v>
                </c:pt>
                <c:pt idx="3">
                  <c:v>515698.53482</c:v>
                </c:pt>
                <c:pt idx="4">
                  <c:v>503328.08214999997</c:v>
                </c:pt>
                <c:pt idx="5">
                  <c:v>538464.43365000002</c:v>
                </c:pt>
                <c:pt idx="6">
                  <c:v>408611.73881000001</c:v>
                </c:pt>
                <c:pt idx="7">
                  <c:v>517502.68495000002</c:v>
                </c:pt>
                <c:pt idx="8">
                  <c:v>483422.27635</c:v>
                </c:pt>
                <c:pt idx="9">
                  <c:v>507984.37336999999</c:v>
                </c:pt>
                <c:pt idx="10">
                  <c:v>517730.89610000001</c:v>
                </c:pt>
                <c:pt idx="11">
                  <c:v>490888.23767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3213856"/>
        <c:axId val="293217120"/>
      </c:lineChart>
      <c:catAx>
        <c:axId val="293213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93217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321712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93213856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15046333494023"/>
          <c:y val="0.15920398009950248"/>
          <c:w val="0.2903519202956773"/>
          <c:h val="8.048340972303835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ÇİMENTO CAM SERAMİK VE TOPRAK ÜRÜNLERİ İHRACATI (Bin $)</a:t>
            </a:r>
            <a:endParaRPr lang="tr-TR" sz="700" b="1"/>
          </a:p>
        </c:rich>
      </c:tx>
      <c:layout>
        <c:manualLayout>
          <c:xMode val="edge"/>
          <c:yMode val="edge"/>
          <c:x val="0.14693898976913675"/>
          <c:y val="1.74129353233830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23880640524138091"/>
          <c:w val="0.81020488899562437"/>
          <c:h val="0.47388146040086643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'2002_2016_AYLIK_IHR'!$A$48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'2002_2016_AYLIK_IHR'!$C$48:$N$48</c:f>
              <c:numCache>
                <c:formatCode>#,##0</c:formatCode>
                <c:ptCount val="12"/>
                <c:pt idx="0">
                  <c:v>180964.16206999999</c:v>
                </c:pt>
                <c:pt idx="1">
                  <c:v>202321.64468</c:v>
                </c:pt>
                <c:pt idx="2">
                  <c:v>257003.52223999999</c:v>
                </c:pt>
                <c:pt idx="3">
                  <c:v>222811.68291</c:v>
                </c:pt>
                <c:pt idx="4">
                  <c:v>240636.78586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'2002_2016_AYLIK_IHR'!$A$49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'2002_2016_AYLIK_IHR'!$C$49:$N$49</c:f>
              <c:numCache>
                <c:formatCode>#,##0</c:formatCode>
                <c:ptCount val="12"/>
                <c:pt idx="0">
                  <c:v>184458.32011999999</c:v>
                </c:pt>
                <c:pt idx="1">
                  <c:v>224268.11603999999</c:v>
                </c:pt>
                <c:pt idx="2">
                  <c:v>273740.46263000002</c:v>
                </c:pt>
                <c:pt idx="3">
                  <c:v>251577.99100000001</c:v>
                </c:pt>
                <c:pt idx="4">
                  <c:v>233936.51415999999</c:v>
                </c:pt>
                <c:pt idx="5">
                  <c:v>239475.64504</c:v>
                </c:pt>
                <c:pt idx="6">
                  <c:v>180023.77429</c:v>
                </c:pt>
                <c:pt idx="7">
                  <c:v>226448.7561</c:v>
                </c:pt>
                <c:pt idx="8">
                  <c:v>215706.09072000001</c:v>
                </c:pt>
                <c:pt idx="9">
                  <c:v>207057.80940999999</c:v>
                </c:pt>
                <c:pt idx="10">
                  <c:v>212186.10467999999</c:v>
                </c:pt>
                <c:pt idx="11">
                  <c:v>202294.28679000001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3204064"/>
        <c:axId val="293207328"/>
      </c:lineChart>
      <c:catAx>
        <c:axId val="293204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9320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320732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93204064"/>
        <c:crosses val="autoZero"/>
        <c:crossBetween val="between"/>
        <c:majorUnit val="4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MÜCEVHER İHRACATI (Bin $)</a:t>
            </a:r>
          </a:p>
        </c:rich>
      </c:tx>
      <c:layout>
        <c:manualLayout>
          <c:xMode val="edge"/>
          <c:yMode val="edge"/>
          <c:x val="0.31793884198210159"/>
          <c:y val="4.5679012345679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65895742924319"/>
          <c:y val="0.18518585498356113"/>
          <c:w val="0.79116621008685151"/>
          <c:h val="0.5185203939539712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'2002_2016_AYLIK_IHR'!$A$50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'2002_2016_AYLIK_IHR'!$C$50:$N$50</c:f>
              <c:numCache>
                <c:formatCode>#,##0</c:formatCode>
                <c:ptCount val="12"/>
                <c:pt idx="0">
                  <c:v>198611.93044</c:v>
                </c:pt>
                <c:pt idx="1">
                  <c:v>252683.52807</c:v>
                </c:pt>
                <c:pt idx="2">
                  <c:v>341323.92917000002</c:v>
                </c:pt>
                <c:pt idx="3">
                  <c:v>346781.44971999998</c:v>
                </c:pt>
                <c:pt idx="4">
                  <c:v>303217.77049999998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'2002_2016_AYLIK_IHR'!$A$51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'2002_2016_AYLIK_IHR'!$C$51:$N$51</c:f>
              <c:numCache>
                <c:formatCode>#,##0</c:formatCode>
                <c:ptCount val="12"/>
                <c:pt idx="0">
                  <c:v>170447.06148999999</c:v>
                </c:pt>
                <c:pt idx="1">
                  <c:v>155557.30212000001</c:v>
                </c:pt>
                <c:pt idx="2">
                  <c:v>194886.80061999999</c:v>
                </c:pt>
                <c:pt idx="3">
                  <c:v>247962.09906000001</c:v>
                </c:pt>
                <c:pt idx="4">
                  <c:v>172098.34568</c:v>
                </c:pt>
                <c:pt idx="5">
                  <c:v>156340.66411000001</c:v>
                </c:pt>
                <c:pt idx="6">
                  <c:v>90793.000419999997</c:v>
                </c:pt>
                <c:pt idx="7">
                  <c:v>232009.08877</c:v>
                </c:pt>
                <c:pt idx="8">
                  <c:v>195280.45224000001</c:v>
                </c:pt>
                <c:pt idx="9">
                  <c:v>227207.30911999999</c:v>
                </c:pt>
                <c:pt idx="10">
                  <c:v>254950.78610999999</c:v>
                </c:pt>
                <c:pt idx="11">
                  <c:v>344399.81576999999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3206240"/>
        <c:axId val="293477264"/>
      </c:lineChart>
      <c:catAx>
        <c:axId val="293206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93477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347726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932062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ÇELİK İHRACATI</a:t>
            </a:r>
            <a:r>
              <a:rPr lang="tr-TR" baseline="0"/>
              <a:t> </a:t>
            </a:r>
            <a:r>
              <a:rPr lang="tr-TR"/>
              <a:t>(Bin $)</a:t>
            </a:r>
          </a:p>
        </c:rich>
      </c:tx>
      <c:layout>
        <c:manualLayout>
          <c:xMode val="edge"/>
          <c:yMode val="edge"/>
          <c:x val="0.34691106585200271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82281059063141"/>
          <c:y val="0.19926238002537525"/>
          <c:w val="0.80651731160896056"/>
          <c:h val="0.5387463581540417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'2002_2016_AYLIK_IHR'!$A$56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'2002_2016_AYLIK_IHR'!$C$46:$N$46</c:f>
              <c:numCache>
                <c:formatCode>#,##0</c:formatCode>
                <c:ptCount val="12"/>
                <c:pt idx="0">
                  <c:v>850720.98251</c:v>
                </c:pt>
                <c:pt idx="1">
                  <c:v>929478.49665999995</c:v>
                </c:pt>
                <c:pt idx="2">
                  <c:v>1171259.35662</c:v>
                </c:pt>
                <c:pt idx="3">
                  <c:v>1004593.57193</c:v>
                </c:pt>
                <c:pt idx="4">
                  <c:v>966411.60571999999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'2002_2016_AYLIK_IHR'!$A$47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'2002_2016_AYLIK_IHR'!$C$47:$N$47</c:f>
              <c:numCache>
                <c:formatCode>#,##0</c:formatCode>
                <c:ptCount val="12"/>
                <c:pt idx="0">
                  <c:v>626923.53431999998</c:v>
                </c:pt>
                <c:pt idx="1">
                  <c:v>744873.26393999998</c:v>
                </c:pt>
                <c:pt idx="2">
                  <c:v>731676.11054999998</c:v>
                </c:pt>
                <c:pt idx="3">
                  <c:v>695900.65306000004</c:v>
                </c:pt>
                <c:pt idx="4">
                  <c:v>748298.24387000001</c:v>
                </c:pt>
                <c:pt idx="5">
                  <c:v>903307.21918999997</c:v>
                </c:pt>
                <c:pt idx="6">
                  <c:v>603972.51031000004</c:v>
                </c:pt>
                <c:pt idx="7">
                  <c:v>880299.90758</c:v>
                </c:pt>
                <c:pt idx="8">
                  <c:v>716709.15723000001</c:v>
                </c:pt>
                <c:pt idx="9">
                  <c:v>757720.88332999998</c:v>
                </c:pt>
                <c:pt idx="10">
                  <c:v>739265.06767999998</c:v>
                </c:pt>
                <c:pt idx="11">
                  <c:v>925323.09346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3473456"/>
        <c:axId val="293474000"/>
      </c:lineChart>
      <c:catAx>
        <c:axId val="293473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93474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3474000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93473456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MADENCİLİK ÜRÜNLERİ İHRACATI (Bin $)</a:t>
            </a:r>
          </a:p>
        </c:rich>
      </c:tx>
      <c:layout>
        <c:manualLayout>
          <c:xMode val="edge"/>
          <c:yMode val="edge"/>
          <c:x val="0.23400000000000001"/>
          <c:y val="4.74406733641053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'2002_2016_AYLIK_IHR'!$A$60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'2002_2016_AYLIK_IHR'!$C$60:$N$60</c:f>
              <c:numCache>
                <c:formatCode>#,##0</c:formatCode>
                <c:ptCount val="12"/>
                <c:pt idx="0">
                  <c:v>327636.08567</c:v>
                </c:pt>
                <c:pt idx="1">
                  <c:v>309155.17703999998</c:v>
                </c:pt>
                <c:pt idx="2">
                  <c:v>382555.36199</c:v>
                </c:pt>
                <c:pt idx="3">
                  <c:v>447880.35915999999</c:v>
                </c:pt>
                <c:pt idx="4">
                  <c:v>446057.96574999997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'2002_2016_AYLIK_IHR'!$A$61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'2002_2016_AYLIK_IHR'!$C$61:$N$61</c:f>
              <c:numCache>
                <c:formatCode>#,##0</c:formatCode>
                <c:ptCount val="12"/>
                <c:pt idx="0">
                  <c:v>236204.63557000001</c:v>
                </c:pt>
                <c:pt idx="1">
                  <c:v>244178.06928</c:v>
                </c:pt>
                <c:pt idx="2">
                  <c:v>265568.22891000001</c:v>
                </c:pt>
                <c:pt idx="3">
                  <c:v>337034.79820000002</c:v>
                </c:pt>
                <c:pt idx="4">
                  <c:v>315280.87226999999</c:v>
                </c:pt>
                <c:pt idx="5">
                  <c:v>361234.93433999998</c:v>
                </c:pt>
                <c:pt idx="6">
                  <c:v>271362.79934000003</c:v>
                </c:pt>
                <c:pt idx="7">
                  <c:v>344705.85963999998</c:v>
                </c:pt>
                <c:pt idx="8">
                  <c:v>322012.03495</c:v>
                </c:pt>
                <c:pt idx="9">
                  <c:v>351089.66720000003</c:v>
                </c:pt>
                <c:pt idx="10">
                  <c:v>384469.13858999999</c:v>
                </c:pt>
                <c:pt idx="11">
                  <c:v>354103.23116000002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3476720"/>
        <c:axId val="293477808"/>
      </c:lineChart>
      <c:catAx>
        <c:axId val="293476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93477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3477808"/>
        <c:scaling>
          <c:orientation val="minMax"/>
          <c:max val="5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93476720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AYLAR BAZINDA TOPLAM İHRACAT
</a:t>
            </a:r>
          </a:p>
        </c:rich>
      </c:tx>
      <c:layout>
        <c:manualLayout>
          <c:xMode val="edge"/>
          <c:yMode val="edge"/>
          <c:x val="0.27731374487279997"/>
          <c:y val="3.6630036630036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21967963386727"/>
          <c:y val="0.21611798920411671"/>
          <c:w val="0.75972540045766757"/>
          <c:h val="0.51648536403017697"/>
        </c:manualLayout>
      </c:layout>
      <c:lineChart>
        <c:grouping val="standard"/>
        <c:varyColors val="0"/>
        <c:ser>
          <c:idx val="0"/>
          <c:order val="0"/>
          <c:tx>
            <c:strRef>
              <c:f>'2002_2016_AYLIK_IHR'!$A$76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'2002_2016_AYLIK_IHR'!$C$76:$N$76</c:f>
              <c:numCache>
                <c:formatCode>#,##0</c:formatCode>
                <c:ptCount val="12"/>
                <c:pt idx="0">
                  <c:v>9546156.5879999995</c:v>
                </c:pt>
                <c:pt idx="1">
                  <c:v>12366424.17</c:v>
                </c:pt>
                <c:pt idx="2">
                  <c:v>12758704.992000001</c:v>
                </c:pt>
                <c:pt idx="3">
                  <c:v>11950606.841</c:v>
                </c:pt>
                <c:pt idx="4">
                  <c:v>12098853.710999999</c:v>
                </c:pt>
                <c:pt idx="5">
                  <c:v>12864663.142999999</c:v>
                </c:pt>
                <c:pt idx="6">
                  <c:v>9850074.2699999996</c:v>
                </c:pt>
                <c:pt idx="7">
                  <c:v>11831009.479</c:v>
                </c:pt>
                <c:pt idx="8">
                  <c:v>10902120.852</c:v>
                </c:pt>
                <c:pt idx="9">
                  <c:v>12796149.851</c:v>
                </c:pt>
                <c:pt idx="10">
                  <c:v>12787438.555</c:v>
                </c:pt>
                <c:pt idx="11">
                  <c:v>12781051.892999999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'2002_2016_AYLIK_IHR'!$A$77</c:f>
              <c:strCache>
                <c:ptCount val="1"/>
                <c:pt idx="0">
                  <c:v>2017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'2002_2016_AYLIK_IHR'!$C$77:$N$77</c:f>
              <c:numCache>
                <c:formatCode>#,##0</c:formatCode>
                <c:ptCount val="12"/>
                <c:pt idx="0">
                  <c:v>11252998.491</c:v>
                </c:pt>
                <c:pt idx="1">
                  <c:v>12097071.801000001</c:v>
                </c:pt>
                <c:pt idx="2">
                  <c:v>14484903.267999999</c:v>
                </c:pt>
                <c:pt idx="3">
                  <c:v>12838670.216</c:v>
                </c:pt>
                <c:pt idx="4">
                  <c:v>12472179.049330002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0208864"/>
        <c:axId val="290213760"/>
      </c:lineChart>
      <c:catAx>
        <c:axId val="290208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90213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021376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9020886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GEMİ</a:t>
            </a:r>
            <a:r>
              <a:rPr lang="tr-TR" sz="1000" baseline="0"/>
              <a:t> VE YAT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31400000000000078"/>
          <c:y val="4.24469413233459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4606820214888874"/>
          <c:w val="0.86000000000000065"/>
          <c:h val="0.57303580376508478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'2002_2016_AYLIK_IHR'!$A$38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'2002_2016_AYLIK_IHR'!$C$38:$N$38</c:f>
              <c:numCache>
                <c:formatCode>#,##0</c:formatCode>
                <c:ptCount val="12"/>
                <c:pt idx="0">
                  <c:v>65125.639880000002</c:v>
                </c:pt>
                <c:pt idx="1">
                  <c:v>84700.491330000004</c:v>
                </c:pt>
                <c:pt idx="2">
                  <c:v>148505.58248000001</c:v>
                </c:pt>
                <c:pt idx="3">
                  <c:v>72460.498909999995</c:v>
                </c:pt>
                <c:pt idx="4">
                  <c:v>114131.60739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'2002_2016_AYLIK_IHR'!$A$39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'2002_2016_AYLIK_IHR'!$C$39:$N$39</c:f>
              <c:numCache>
                <c:formatCode>#,##0</c:formatCode>
                <c:ptCount val="12"/>
                <c:pt idx="0">
                  <c:v>41417.644560000001</c:v>
                </c:pt>
                <c:pt idx="1">
                  <c:v>60218.646050000003</c:v>
                </c:pt>
                <c:pt idx="2">
                  <c:v>79474.406210000001</c:v>
                </c:pt>
                <c:pt idx="3">
                  <c:v>93023.938320000001</c:v>
                </c:pt>
                <c:pt idx="4">
                  <c:v>33871.65148</c:v>
                </c:pt>
                <c:pt idx="5">
                  <c:v>58325.262360000001</c:v>
                </c:pt>
                <c:pt idx="6">
                  <c:v>22687.391009999999</c:v>
                </c:pt>
                <c:pt idx="7">
                  <c:v>60940.400569999998</c:v>
                </c:pt>
                <c:pt idx="8">
                  <c:v>19930.44469</c:v>
                </c:pt>
                <c:pt idx="9">
                  <c:v>74293.334279999995</c:v>
                </c:pt>
                <c:pt idx="10">
                  <c:v>272260.00621999998</c:v>
                </c:pt>
                <c:pt idx="11">
                  <c:v>156426.67077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3475088"/>
        <c:axId val="293479984"/>
      </c:lineChart>
      <c:catAx>
        <c:axId val="293475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93479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3479984"/>
        <c:scaling>
          <c:orientation val="minMax"/>
          <c:max val="4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93475088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SAVUNMA</a:t>
            </a:r>
            <a:r>
              <a:rPr lang="tr-TR" sz="1000" baseline="0"/>
              <a:t> VE HAVACILIK SANAYİİ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22066666666666668"/>
          <c:y val="2.74656679151061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5106195995163529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'2002_2016_AYLIK_IHR'!$A$52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'2002_2016_AYLIK_IHR'!$C$52:$N$52</c:f>
              <c:numCache>
                <c:formatCode>#,##0</c:formatCode>
                <c:ptCount val="12"/>
                <c:pt idx="0">
                  <c:v>99964.754350000003</c:v>
                </c:pt>
                <c:pt idx="1">
                  <c:v>122163.90438000001</c:v>
                </c:pt>
                <c:pt idx="2">
                  <c:v>147488.23938000001</c:v>
                </c:pt>
                <c:pt idx="3">
                  <c:v>137743.37059000001</c:v>
                </c:pt>
                <c:pt idx="4">
                  <c:v>133009.06012000001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'2002_2016_AYLIK_IHR'!$A$53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'2002_2016_AYLIK_IHR'!$C$53:$N$53</c:f>
              <c:numCache>
                <c:formatCode>#,##0</c:formatCode>
                <c:ptCount val="12"/>
                <c:pt idx="0">
                  <c:v>118636.14177</c:v>
                </c:pt>
                <c:pt idx="1">
                  <c:v>136586.82457999999</c:v>
                </c:pt>
                <c:pt idx="2">
                  <c:v>164167.68768999999</c:v>
                </c:pt>
                <c:pt idx="3">
                  <c:v>146799.34344</c:v>
                </c:pt>
                <c:pt idx="4">
                  <c:v>106338.51489999999</c:v>
                </c:pt>
                <c:pt idx="5">
                  <c:v>143121.23869999999</c:v>
                </c:pt>
                <c:pt idx="6">
                  <c:v>97285.00662</c:v>
                </c:pt>
                <c:pt idx="7">
                  <c:v>151570.55338999999</c:v>
                </c:pt>
                <c:pt idx="8">
                  <c:v>140241.91118</c:v>
                </c:pt>
                <c:pt idx="9">
                  <c:v>124349.49412</c:v>
                </c:pt>
                <c:pt idx="10">
                  <c:v>135521.15710000001</c:v>
                </c:pt>
                <c:pt idx="11">
                  <c:v>212501.04013000001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4091808"/>
        <c:axId val="294091264"/>
      </c:lineChart>
      <c:catAx>
        <c:axId val="294091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94091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409126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9409180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92262467191599"/>
          <c:y val="0.11235955056179775"/>
          <c:w val="0.26751999999999998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İKLİMLENDİRME</a:t>
            </a:r>
            <a:r>
              <a:rPr lang="tr-TR" sz="1000" baseline="0"/>
              <a:t> SANAYİ </a:t>
            </a:r>
            <a:r>
              <a:rPr lang="en-US" sz="1000"/>
              <a:t>İHRACATI (Bin $)</a:t>
            </a:r>
          </a:p>
        </c:rich>
      </c:tx>
      <c:layout>
        <c:manualLayout>
          <c:xMode val="edge"/>
          <c:yMode val="edge"/>
          <c:x val="0.25800000000000001"/>
          <c:y val="3.24594257178526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5306064270056132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'2002_2016_AYLIK_IHR'!$A$54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'2002_2016_AYLIK_IHR'!$C$54:$N$54</c:f>
              <c:numCache>
                <c:formatCode>#,##0</c:formatCode>
                <c:ptCount val="12"/>
                <c:pt idx="0">
                  <c:v>257721.74552</c:v>
                </c:pt>
                <c:pt idx="1">
                  <c:v>269510.55392999999</c:v>
                </c:pt>
                <c:pt idx="2">
                  <c:v>329813.33448999998</c:v>
                </c:pt>
                <c:pt idx="3">
                  <c:v>310231.18280000001</c:v>
                </c:pt>
                <c:pt idx="4">
                  <c:v>328647.98125999997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'2002_2016_AYLIK_IHR'!$A$55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'2002_2016_AYLIK_IHR'!$C$55:$N$55</c:f>
              <c:numCache>
                <c:formatCode>#,##0</c:formatCode>
                <c:ptCount val="12"/>
                <c:pt idx="0">
                  <c:v>254117.76933000001</c:v>
                </c:pt>
                <c:pt idx="1">
                  <c:v>280094.70999</c:v>
                </c:pt>
                <c:pt idx="2">
                  <c:v>314645.31998999999</c:v>
                </c:pt>
                <c:pt idx="3">
                  <c:v>303604.24443000002</c:v>
                </c:pt>
                <c:pt idx="4">
                  <c:v>286639.18878999999</c:v>
                </c:pt>
                <c:pt idx="5">
                  <c:v>335511.14055000001</c:v>
                </c:pt>
                <c:pt idx="6">
                  <c:v>225691.47210000001</c:v>
                </c:pt>
                <c:pt idx="7">
                  <c:v>302024.43125999998</c:v>
                </c:pt>
                <c:pt idx="8">
                  <c:v>281829.04858</c:v>
                </c:pt>
                <c:pt idx="9">
                  <c:v>313789.73752999998</c:v>
                </c:pt>
                <c:pt idx="10">
                  <c:v>320435.55858999997</c:v>
                </c:pt>
                <c:pt idx="11">
                  <c:v>289508.50641999999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4084736"/>
        <c:axId val="294087456"/>
      </c:lineChart>
      <c:catAx>
        <c:axId val="294084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94087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4087456"/>
        <c:scaling>
          <c:orientation val="minMax"/>
          <c:max val="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94084736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TARIM İHRACATI</a:t>
            </a:r>
            <a:endParaRPr lang="tr-TR" sz="1000" b="1" i="0" u="none" strike="noStrike" baseline="0"/>
          </a:p>
        </c:rich>
      </c:tx>
      <c:layout>
        <c:manualLayout>
          <c:xMode val="edge"/>
          <c:yMode val="edge"/>
          <c:x val="0.27169617989891004"/>
          <c:y val="5.533596837944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0845884621779"/>
          <c:y val="0.18972368631825576"/>
          <c:w val="0.75402468126949163"/>
          <c:h val="0.54940817496328231"/>
        </c:manualLayout>
      </c:layout>
      <c:lineChart>
        <c:grouping val="standard"/>
        <c:varyColors val="0"/>
        <c:ser>
          <c:idx val="0"/>
          <c:order val="0"/>
          <c:tx>
            <c:strRef>
              <c:f>'2002_2016_AYLIK_IHR'!$A$3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'2002_2016_AYLIK_IHR'!$C$3:$N$3</c:f>
              <c:numCache>
                <c:formatCode>#,##0</c:formatCode>
                <c:ptCount val="12"/>
                <c:pt idx="0">
                  <c:v>1452230.2365300001</c:v>
                </c:pt>
                <c:pt idx="1">
                  <c:v>1713751.0249500002</c:v>
                </c:pt>
                <c:pt idx="2">
                  <c:v>1749758.1961499997</c:v>
                </c:pt>
                <c:pt idx="3">
                  <c:v>1635750.9739400002</c:v>
                </c:pt>
                <c:pt idx="4">
                  <c:v>1600474.6234799998</c:v>
                </c:pt>
                <c:pt idx="5">
                  <c:v>1703011.4638099996</c:v>
                </c:pt>
                <c:pt idx="6">
                  <c:v>1205016.3451400001</c:v>
                </c:pt>
                <c:pt idx="7">
                  <c:v>1627300.5343800001</c:v>
                </c:pt>
                <c:pt idx="8">
                  <c:v>1546001.07372</c:v>
                </c:pt>
                <c:pt idx="9">
                  <c:v>1938893.6728400001</c:v>
                </c:pt>
                <c:pt idx="10">
                  <c:v>2043854.6760200004</c:v>
                </c:pt>
                <c:pt idx="11">
                  <c:v>1997209.2945000003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'2002_2016_AYLIK_IHR'!$A$2</c:f>
              <c:strCache>
                <c:ptCount val="1"/>
                <c:pt idx="0">
                  <c:v>2017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'2002_2016_AYLIK_IHR'!$C$2:$N$2</c:f>
              <c:numCache>
                <c:formatCode>#,##0</c:formatCode>
                <c:ptCount val="12"/>
                <c:pt idx="0">
                  <c:v>1652835.9835599996</c:v>
                </c:pt>
                <c:pt idx="1">
                  <c:v>1666688.3423799998</c:v>
                </c:pt>
                <c:pt idx="2">
                  <c:v>1869043.8667499998</c:v>
                </c:pt>
                <c:pt idx="3">
                  <c:v>1611047.9924900001</c:v>
                </c:pt>
                <c:pt idx="4">
                  <c:v>1679125.2724700002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0207776"/>
        <c:axId val="290210496"/>
      </c:lineChart>
      <c:catAx>
        <c:axId val="290207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90210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021049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9020777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AYLIK İHRACAT RAKAMLARINDAKİ DEĞİŞİM, 2009-2017</a:t>
            </a:r>
          </a:p>
        </c:rich>
      </c:tx>
      <c:layout>
        <c:manualLayout>
          <c:xMode val="edge"/>
          <c:yMode val="edge"/>
          <c:x val="0.21774221770665791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53783200215318"/>
          <c:y val="0.16477295583961588"/>
          <c:w val="0.73656010658196058"/>
          <c:h val="0.60795538878754851"/>
        </c:manualLayout>
      </c:layout>
      <c:lineChart>
        <c:grouping val="standard"/>
        <c:varyColors val="0"/>
        <c:ser>
          <c:idx val="5"/>
          <c:order val="0"/>
          <c:tx>
            <c:v>2009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'2002_2016_AYLIK_IHR'!$C$69:$N$69</c:f>
              <c:numCache>
                <c:formatCode>#,##0</c:formatCode>
                <c:ptCount val="12"/>
                <c:pt idx="0">
                  <c:v>7884493.5240000002</c:v>
                </c:pt>
                <c:pt idx="1">
                  <c:v>8435115.8340000007</c:v>
                </c:pt>
                <c:pt idx="2">
                  <c:v>8155485.0810000002</c:v>
                </c:pt>
                <c:pt idx="3">
                  <c:v>7561696.2829999998</c:v>
                </c:pt>
                <c:pt idx="4">
                  <c:v>7346407.5279999999</c:v>
                </c:pt>
                <c:pt idx="5">
                  <c:v>8329692.7829999998</c:v>
                </c:pt>
                <c:pt idx="6">
                  <c:v>9055733.6710000001</c:v>
                </c:pt>
                <c:pt idx="7">
                  <c:v>7839908.8420000002</c:v>
                </c:pt>
                <c:pt idx="8">
                  <c:v>8480708.3870000001</c:v>
                </c:pt>
                <c:pt idx="9">
                  <c:v>10095768.029999999</c:v>
                </c:pt>
                <c:pt idx="10">
                  <c:v>8903010.773</c:v>
                </c:pt>
                <c:pt idx="11">
                  <c:v>10054591.867000001</c:v>
                </c:pt>
              </c:numCache>
            </c:numRef>
          </c:val>
          <c:smooth val="0"/>
        </c:ser>
        <c:ser>
          <c:idx val="6"/>
          <c:order val="1"/>
          <c:tx>
            <c:strRef>
              <c:f>'2002_2016_AYLIK_IHR'!$A$70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val>
            <c:numRef>
              <c:f>'2002_2016_AYLIK_IHR'!$C$70:$N$70</c:f>
              <c:numCache>
                <c:formatCode>#,##0</c:formatCode>
                <c:ptCount val="12"/>
                <c:pt idx="0">
                  <c:v>7828748.0580000002</c:v>
                </c:pt>
                <c:pt idx="1">
                  <c:v>8263237.8140000002</c:v>
                </c:pt>
                <c:pt idx="2">
                  <c:v>9886488.1710000001</c:v>
                </c:pt>
                <c:pt idx="3">
                  <c:v>9396006.6539999992</c:v>
                </c:pt>
                <c:pt idx="4">
                  <c:v>9799958.1170000006</c:v>
                </c:pt>
                <c:pt idx="5">
                  <c:v>9542907.6439999994</c:v>
                </c:pt>
                <c:pt idx="6">
                  <c:v>9564682.5449999999</c:v>
                </c:pt>
                <c:pt idx="7">
                  <c:v>8523451.9729999993</c:v>
                </c:pt>
                <c:pt idx="8">
                  <c:v>8909230.5209999997</c:v>
                </c:pt>
                <c:pt idx="9">
                  <c:v>10963586.27</c:v>
                </c:pt>
                <c:pt idx="10">
                  <c:v>9382369.7180000003</c:v>
                </c:pt>
                <c:pt idx="11">
                  <c:v>11822551.698999999</c:v>
                </c:pt>
              </c:numCache>
            </c:numRef>
          </c:val>
          <c:smooth val="0"/>
        </c:ser>
        <c:ser>
          <c:idx val="7"/>
          <c:order val="2"/>
          <c:tx>
            <c:strRef>
              <c:f>'2002_2016_AYLIK_IHR'!$A$71</c:f>
              <c:strCache>
                <c:ptCount val="1"/>
                <c:pt idx="0">
                  <c:v>2011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'2002_2016_AYLIK_IHR'!$C$71:$N$71</c:f>
              <c:numCache>
                <c:formatCode>#,##0</c:formatCode>
                <c:ptCount val="12"/>
                <c:pt idx="0">
                  <c:v>9551084.6390000004</c:v>
                </c:pt>
                <c:pt idx="1">
                  <c:v>10059126.307</c:v>
                </c:pt>
                <c:pt idx="2">
                  <c:v>11811085.16</c:v>
                </c:pt>
                <c:pt idx="3">
                  <c:v>11873269.447000001</c:v>
                </c:pt>
                <c:pt idx="4">
                  <c:v>10943364.372</c:v>
                </c:pt>
                <c:pt idx="5">
                  <c:v>11349953.558</c:v>
                </c:pt>
                <c:pt idx="6">
                  <c:v>11860004.271</c:v>
                </c:pt>
                <c:pt idx="7">
                  <c:v>11245124.657</c:v>
                </c:pt>
                <c:pt idx="8">
                  <c:v>10750626.098999999</c:v>
                </c:pt>
                <c:pt idx="9">
                  <c:v>11907219.297</c:v>
                </c:pt>
                <c:pt idx="10">
                  <c:v>11078524.743000001</c:v>
                </c:pt>
                <c:pt idx="11">
                  <c:v>12477486.279999999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'2002_2016_AYLIK_IHR'!$A$72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val>
            <c:numRef>
              <c:f>'2002_2016_AYLIK_IHR'!$C$72:$N$72</c:f>
              <c:numCache>
                <c:formatCode>#,##0</c:formatCode>
                <c:ptCount val="12"/>
                <c:pt idx="0">
                  <c:v>10348187.165999999</c:v>
                </c:pt>
                <c:pt idx="1">
                  <c:v>11748000.124</c:v>
                </c:pt>
                <c:pt idx="2">
                  <c:v>13208572.977</c:v>
                </c:pt>
                <c:pt idx="3">
                  <c:v>12630226.718</c:v>
                </c:pt>
                <c:pt idx="4">
                  <c:v>13131530.960999999</c:v>
                </c:pt>
                <c:pt idx="5">
                  <c:v>13231198.687999999</c:v>
                </c:pt>
                <c:pt idx="6">
                  <c:v>12830675.307</c:v>
                </c:pt>
                <c:pt idx="7">
                  <c:v>12831394.572000001</c:v>
                </c:pt>
                <c:pt idx="8">
                  <c:v>12952651.721999999</c:v>
                </c:pt>
                <c:pt idx="9">
                  <c:v>13190769.654999999</c:v>
                </c:pt>
                <c:pt idx="10">
                  <c:v>13753052.493000001</c:v>
                </c:pt>
                <c:pt idx="11">
                  <c:v>12605476.173</c:v>
                </c:pt>
              </c:numCache>
            </c:numRef>
          </c:val>
          <c:smooth val="0"/>
        </c:ser>
        <c:ser>
          <c:idx val="3"/>
          <c:order val="4"/>
          <c:tx>
            <c:strRef>
              <c:f>'2002_2016_AYLIK_IHR'!$A$73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val>
            <c:numRef>
              <c:f>'2002_2016_AYLIK_IHR'!$C$73:$N$73</c:f>
              <c:numCache>
                <c:formatCode>#,##0</c:formatCode>
                <c:ptCount val="12"/>
                <c:pt idx="0">
                  <c:v>11481521.079</c:v>
                </c:pt>
                <c:pt idx="1">
                  <c:v>12385690.909</c:v>
                </c:pt>
                <c:pt idx="2">
                  <c:v>13122058.141000001</c:v>
                </c:pt>
                <c:pt idx="3">
                  <c:v>12468202.903000001</c:v>
                </c:pt>
                <c:pt idx="4">
                  <c:v>13277209.017000001</c:v>
                </c:pt>
                <c:pt idx="5">
                  <c:v>12399973.961999999</c:v>
                </c:pt>
                <c:pt idx="6">
                  <c:v>13059519.685000001</c:v>
                </c:pt>
                <c:pt idx="7">
                  <c:v>11118300.903000001</c:v>
                </c:pt>
                <c:pt idx="8">
                  <c:v>13060371.039000001</c:v>
                </c:pt>
                <c:pt idx="9">
                  <c:v>12053704.638</c:v>
                </c:pt>
                <c:pt idx="10">
                  <c:v>14201227.351</c:v>
                </c:pt>
                <c:pt idx="11">
                  <c:v>13174857.460000001</c:v>
                </c:pt>
              </c:numCache>
            </c:numRef>
          </c:val>
          <c:smooth val="0"/>
        </c:ser>
        <c:ser>
          <c:idx val="4"/>
          <c:order val="5"/>
          <c:tx>
            <c:strRef>
              <c:f>'2002_2016_AYLIK_IHR'!$A$74</c:f>
              <c:strCache>
                <c:ptCount val="1"/>
                <c:pt idx="0">
                  <c:v>2014</c:v>
                </c:pt>
              </c:strCache>
            </c:strRef>
          </c:tx>
          <c:marker>
            <c:symbol val="diamond"/>
            <c:size val="5"/>
          </c:marker>
          <c:val>
            <c:numRef>
              <c:f>'2002_2016_AYLIK_IHR'!$C$74:$N$74</c:f>
              <c:numCache>
                <c:formatCode>#,##0</c:formatCode>
                <c:ptCount val="12"/>
                <c:pt idx="0">
                  <c:v>12399761.948000001</c:v>
                </c:pt>
                <c:pt idx="1">
                  <c:v>13053292.493000001</c:v>
                </c:pt>
                <c:pt idx="2">
                  <c:v>14680110.779999999</c:v>
                </c:pt>
                <c:pt idx="3">
                  <c:v>13371185.664000001</c:v>
                </c:pt>
                <c:pt idx="4">
                  <c:v>13681906.159</c:v>
                </c:pt>
                <c:pt idx="5">
                  <c:v>12880924.245999999</c:v>
                </c:pt>
                <c:pt idx="6">
                  <c:v>13344776.958000001</c:v>
                </c:pt>
                <c:pt idx="7">
                  <c:v>11386828.925000001</c:v>
                </c:pt>
                <c:pt idx="8">
                  <c:v>13583120.905999999</c:v>
                </c:pt>
                <c:pt idx="9">
                  <c:v>12891630.102</c:v>
                </c:pt>
                <c:pt idx="10">
                  <c:v>13067348.107000001</c:v>
                </c:pt>
                <c:pt idx="11">
                  <c:v>13269271.402000001</c:v>
                </c:pt>
              </c:numCache>
            </c:numRef>
          </c:val>
          <c:smooth val="0"/>
        </c:ser>
        <c:ser>
          <c:idx val="1"/>
          <c:order val="6"/>
          <c:tx>
            <c:strRef>
              <c:f>'2002_2016_AYLIK_IHR'!$A$75</c:f>
              <c:strCache>
                <c:ptCount val="1"/>
                <c:pt idx="0">
                  <c:v>2015</c:v>
                </c:pt>
              </c:strCache>
            </c:strRef>
          </c:tx>
          <c:marker>
            <c:symbol val="none"/>
          </c:marker>
          <c:val>
            <c:numRef>
              <c:f>'2002_2016_AYLIK_IHR'!$C$75:$N$75</c:f>
              <c:numCache>
                <c:formatCode>#,##0</c:formatCode>
                <c:ptCount val="12"/>
                <c:pt idx="0">
                  <c:v>12301766.75</c:v>
                </c:pt>
                <c:pt idx="1">
                  <c:v>12231860.140000001</c:v>
                </c:pt>
                <c:pt idx="2">
                  <c:v>12519910.437999999</c:v>
                </c:pt>
                <c:pt idx="3">
                  <c:v>13349346.866</c:v>
                </c:pt>
                <c:pt idx="4">
                  <c:v>11080385.127</c:v>
                </c:pt>
                <c:pt idx="5">
                  <c:v>11949647.085999999</c:v>
                </c:pt>
                <c:pt idx="6">
                  <c:v>11129358.973999999</c:v>
                </c:pt>
                <c:pt idx="7">
                  <c:v>11022045.344000001</c:v>
                </c:pt>
                <c:pt idx="8">
                  <c:v>11581703.842</c:v>
                </c:pt>
                <c:pt idx="9">
                  <c:v>13240039.088</c:v>
                </c:pt>
                <c:pt idx="10">
                  <c:v>11681989.013</c:v>
                </c:pt>
                <c:pt idx="11">
                  <c:v>11750818.76</c:v>
                </c:pt>
              </c:numCache>
            </c:numRef>
          </c:val>
          <c:smooth val="0"/>
        </c:ser>
        <c:ser>
          <c:idx val="2"/>
          <c:order val="7"/>
          <c:tx>
            <c:strRef>
              <c:f>'2002_2016_AYLIK_IHR'!$A$76</c:f>
              <c:strCache>
                <c:ptCount val="1"/>
                <c:pt idx="0">
                  <c:v>2016</c:v>
                </c:pt>
              </c:strCache>
            </c:strRef>
          </c:tx>
          <c:marker>
            <c:symbol val="none"/>
          </c:marker>
          <c:val>
            <c:numRef>
              <c:f>'2002_2016_AYLIK_IHR'!$C$76:$N$76</c:f>
              <c:numCache>
                <c:formatCode>#,##0</c:formatCode>
                <c:ptCount val="12"/>
                <c:pt idx="0">
                  <c:v>9546156.5879999995</c:v>
                </c:pt>
                <c:pt idx="1">
                  <c:v>12366424.17</c:v>
                </c:pt>
                <c:pt idx="2">
                  <c:v>12758704.992000001</c:v>
                </c:pt>
                <c:pt idx="3">
                  <c:v>11950606.841</c:v>
                </c:pt>
                <c:pt idx="4">
                  <c:v>12098853.710999999</c:v>
                </c:pt>
                <c:pt idx="5">
                  <c:v>12864663.142999999</c:v>
                </c:pt>
                <c:pt idx="6">
                  <c:v>9850074.2699999996</c:v>
                </c:pt>
                <c:pt idx="7">
                  <c:v>11831009.479</c:v>
                </c:pt>
                <c:pt idx="8">
                  <c:v>10902120.852</c:v>
                </c:pt>
                <c:pt idx="9">
                  <c:v>12796149.851</c:v>
                </c:pt>
                <c:pt idx="10">
                  <c:v>12787438.555</c:v>
                </c:pt>
                <c:pt idx="11">
                  <c:v>12781051.892999999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'2002_2016_AYLIK_IHR'!$A$77</c:f>
              <c:strCache>
                <c:ptCount val="1"/>
                <c:pt idx="0">
                  <c:v>2017</c:v>
                </c:pt>
              </c:strCache>
            </c:strRef>
          </c:tx>
          <c:marker>
            <c:symbol val="none"/>
          </c:marker>
          <c:val>
            <c:numRef>
              <c:f>'2002_2016_AYLIK_IHR'!$C$77:$N$77</c:f>
              <c:numCache>
                <c:formatCode>#,##0</c:formatCode>
                <c:ptCount val="12"/>
                <c:pt idx="0">
                  <c:v>11252998.491</c:v>
                </c:pt>
                <c:pt idx="1">
                  <c:v>12097071.801000001</c:v>
                </c:pt>
                <c:pt idx="2">
                  <c:v>14484903.267999999</c:v>
                </c:pt>
                <c:pt idx="3">
                  <c:v>12838670.216</c:v>
                </c:pt>
                <c:pt idx="4">
                  <c:v>12472179.049330002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0213216"/>
        <c:axId val="290207232"/>
      </c:lineChart>
      <c:catAx>
        <c:axId val="290213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90207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020723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BİN DOLAR</a:t>
                </a:r>
              </a:p>
            </c:rich>
          </c:tx>
          <c:layout>
            <c:manualLayout>
              <c:xMode val="edge"/>
              <c:yMode val="edge"/>
              <c:x val="2.150537634408603E-2"/>
              <c:y val="0.37500059651634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9021321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247424717071655"/>
          <c:y val="0.30397757098544698"/>
          <c:w val="8.666666666666667E-2"/>
          <c:h val="0.515717609162491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YILLAR İTİBARİYLE TÜRKİYE İHRACATI 2002-2015 (1.000 $)</a:t>
            </a:r>
          </a:p>
        </c:rich>
      </c:tx>
      <c:layout>
        <c:manualLayout>
          <c:xMode val="edge"/>
          <c:yMode val="edge"/>
          <c:x val="0.19840230689799673"/>
          <c:y val="3.2911392405063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821140056188"/>
          <c:y val="0.13417721518987338"/>
          <c:w val="0.83355580161074405"/>
          <c:h val="0.751898734177215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'2002_2016_AYLIK_IHR'!$A$62:$A$76</c:f>
              <c:strCach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strCache>
            </c:strRef>
          </c:tx>
          <c:spPr>
            <a:gradFill rotWithShape="0">
              <a:gsLst>
                <a:gs pos="0">
                  <a:srgbClr val="000080">
                    <a:gamma/>
                    <a:shade val="46275"/>
                    <a:invGamma/>
                  </a:srgbClr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0"/>
              <c:layout>
                <c:manualLayout>
                  <c:x val="-4.0404172963228083E-2"/>
                  <c:y val="1.68773713412405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6.7337416156313798E-3"/>
                  <c:y val="1.35021097046413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2345536395655749E-16"/>
                  <c:y val="-1.687763713080171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anchor="ctr" anchorCtr="0"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'2002_2016_AYLIK_IHR'!$A$62:$A$76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'2002_2016_AYLIK_IHR'!$O$62:$O$76</c:f>
              <c:numCache>
                <c:formatCode>#,##0</c:formatCode>
                <c:ptCount val="15"/>
                <c:pt idx="0">
                  <c:v>36059089.028999999</c:v>
                </c:pt>
                <c:pt idx="1">
                  <c:v>47252836.302000001</c:v>
                </c:pt>
                <c:pt idx="2">
                  <c:v>63167152.819999993</c:v>
                </c:pt>
                <c:pt idx="3">
                  <c:v>73476408.142999992</c:v>
                </c:pt>
                <c:pt idx="4">
                  <c:v>85534675.517999992</c:v>
                </c:pt>
                <c:pt idx="5">
                  <c:v>107271749.90399998</c:v>
                </c:pt>
                <c:pt idx="6">
                  <c:v>132027195.626</c:v>
                </c:pt>
                <c:pt idx="7">
                  <c:v>102142612.603</c:v>
                </c:pt>
                <c:pt idx="8">
                  <c:v>113883219.18399999</c:v>
                </c:pt>
                <c:pt idx="9">
                  <c:v>134906868.83000001</c:v>
                </c:pt>
                <c:pt idx="10">
                  <c:v>152461736.55599999</c:v>
                </c:pt>
                <c:pt idx="11">
                  <c:v>151802637.08700001</c:v>
                </c:pt>
                <c:pt idx="12">
                  <c:v>157610157.69</c:v>
                </c:pt>
                <c:pt idx="13">
                  <c:v>143838871.428</c:v>
                </c:pt>
                <c:pt idx="14">
                  <c:v>142533254.345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0967648"/>
        <c:axId val="290964384"/>
      </c:barChart>
      <c:catAx>
        <c:axId val="290967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90964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0964384"/>
        <c:scaling>
          <c:orientation val="minMax"/>
          <c:max val="160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90967648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99CCFF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HUBUBAT BAKLİYAT VE YAĞLI TOHUMLAR İHRACATI</a:t>
            </a:r>
            <a:r>
              <a:rPr lang="tr-TR" baseline="0"/>
              <a:t> </a:t>
            </a:r>
          </a:p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(Bin</a:t>
            </a:r>
            <a:r>
              <a:rPr lang="tr-TR" baseline="0"/>
              <a:t> </a:t>
            </a:r>
            <a:r>
              <a:rPr lang="tr-TR"/>
              <a:t>$)</a:t>
            </a:r>
          </a:p>
        </c:rich>
      </c:tx>
      <c:layout>
        <c:manualLayout>
          <c:xMode val="edge"/>
          <c:yMode val="edge"/>
          <c:x val="0.1179279583917041"/>
          <c:y val="2.33478277901829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01458855482493"/>
          <c:y val="0.2178477690288714"/>
          <c:w val="0.82208753132894641"/>
          <c:h val="0.5031322462644926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'2002_2016_AYLIK_IHR'!$A$4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'2002_2016_AYLIK_IHR'!$C$4:$N$4</c:f>
              <c:numCache>
                <c:formatCode>#,##0</c:formatCode>
                <c:ptCount val="12"/>
                <c:pt idx="0">
                  <c:v>523452.34405999997</c:v>
                </c:pt>
                <c:pt idx="1">
                  <c:v>556393.19519999996</c:v>
                </c:pt>
                <c:pt idx="2">
                  <c:v>622730.87216000003</c:v>
                </c:pt>
                <c:pt idx="3">
                  <c:v>523800.34224000003</c:v>
                </c:pt>
                <c:pt idx="4">
                  <c:v>529110.44441999996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'2002_2016_AYLIK_IHR'!$A$5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  <a:ln w="9525">
                <a:noFill/>
              </a:ln>
            </c:spPr>
          </c:marker>
          <c:val>
            <c:numRef>
              <c:f>'2002_2016_AYLIK_IHR'!$C$5:$N$5</c:f>
              <c:numCache>
                <c:formatCode>#,##0</c:formatCode>
                <c:ptCount val="12"/>
                <c:pt idx="0">
                  <c:v>460617.42556</c:v>
                </c:pt>
                <c:pt idx="1">
                  <c:v>562243.6078</c:v>
                </c:pt>
                <c:pt idx="2">
                  <c:v>569482.75214999996</c:v>
                </c:pt>
                <c:pt idx="3">
                  <c:v>532964.35138999997</c:v>
                </c:pt>
                <c:pt idx="4">
                  <c:v>511399.68602999998</c:v>
                </c:pt>
                <c:pt idx="5">
                  <c:v>532806.79845</c:v>
                </c:pt>
                <c:pt idx="6">
                  <c:v>385329.33100000001</c:v>
                </c:pt>
                <c:pt idx="7">
                  <c:v>540411.59606000001</c:v>
                </c:pt>
                <c:pt idx="8">
                  <c:v>477843.75881999999</c:v>
                </c:pt>
                <c:pt idx="9">
                  <c:v>569525.50392000005</c:v>
                </c:pt>
                <c:pt idx="10">
                  <c:v>602068.51049000002</c:v>
                </c:pt>
                <c:pt idx="11">
                  <c:v>614296.99025999999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0966016"/>
        <c:axId val="290969824"/>
      </c:lineChart>
      <c:catAx>
        <c:axId val="290966016"/>
        <c:scaling>
          <c:orientation val="minMax"/>
        </c:scaling>
        <c:delete val="0"/>
        <c:axPos val="b"/>
        <c:numFmt formatCode="#\ ?/?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90969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0969824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90966016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453397313065929"/>
          <c:y val="0.16911505464801974"/>
          <c:w val="0.27353783231083845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YAŞ MEYVE VE SEBZE İHRACATI (Bin $)</a:t>
            </a:r>
          </a:p>
        </c:rich>
      </c:tx>
      <c:layout>
        <c:manualLayout>
          <c:xMode val="edge"/>
          <c:yMode val="edge"/>
          <c:x val="0.20612266323852377"/>
          <c:y val="1.76100628930817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18113240922097806"/>
          <c:w val="0.81836816243638633"/>
          <c:h val="0.55471800323924569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'2002_2016_AYLIK_IHR'!$A$6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'2002_2016_AYLIK_IHR'!$C$6:$N$6</c:f>
              <c:numCache>
                <c:formatCode>#,##0</c:formatCode>
                <c:ptCount val="12"/>
                <c:pt idx="0">
                  <c:v>193221.33689999999</c:v>
                </c:pt>
                <c:pt idx="1">
                  <c:v>168184.44751999999</c:v>
                </c:pt>
                <c:pt idx="2">
                  <c:v>154704.73994</c:v>
                </c:pt>
                <c:pt idx="3">
                  <c:v>119510.13919</c:v>
                </c:pt>
                <c:pt idx="4">
                  <c:v>129025.21030999999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'2002_2016_AYLIK_IHR'!$A$7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'2002_2016_AYLIK_IHR'!$C$7:$N$7</c:f>
              <c:numCache>
                <c:formatCode>#,##0</c:formatCode>
                <c:ptCount val="12"/>
                <c:pt idx="0">
                  <c:v>133429.35513000001</c:v>
                </c:pt>
                <c:pt idx="1">
                  <c:v>159285.92468</c:v>
                </c:pt>
                <c:pt idx="2">
                  <c:v>147173.71935999999</c:v>
                </c:pt>
                <c:pt idx="3">
                  <c:v>137714.88571999999</c:v>
                </c:pt>
                <c:pt idx="4">
                  <c:v>140656.67981</c:v>
                </c:pt>
                <c:pt idx="5">
                  <c:v>170139.92357000001</c:v>
                </c:pt>
                <c:pt idx="6">
                  <c:v>86562.877980000005</c:v>
                </c:pt>
                <c:pt idx="7">
                  <c:v>84454.955669999996</c:v>
                </c:pt>
                <c:pt idx="8">
                  <c:v>116633.14692</c:v>
                </c:pt>
                <c:pt idx="9">
                  <c:v>215700.20228</c:v>
                </c:pt>
                <c:pt idx="10">
                  <c:v>302959.27841999999</c:v>
                </c:pt>
                <c:pt idx="11">
                  <c:v>278524.51552999998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0966560"/>
        <c:axId val="290965472"/>
      </c:lineChart>
      <c:catAx>
        <c:axId val="290966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90965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096547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9096656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849740211045048"/>
          <c:y val="0.13836477987421383"/>
          <c:w val="0.2729795918367347"/>
          <c:h val="7.469479522606843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MEYVE SEBZE MAMULLERİ İHRACATI (Bin $)</a:t>
            </a:r>
          </a:p>
        </c:rich>
      </c:tx>
      <c:layout>
        <c:manualLayout>
          <c:xMode val="edge"/>
          <c:yMode val="edge"/>
          <c:x val="0.16973458072342185"/>
          <c:y val="2.33463035019455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05951940056574"/>
          <c:y val="0.18417639429312582"/>
          <c:w val="0.83435749448311181"/>
          <c:h val="0.57587548638132469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'2002_2016_AYLIK_IHR'!$A$8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'2002_2016_AYLIK_IHR'!$C$8:$N$8</c:f>
              <c:numCache>
                <c:formatCode>#,##0</c:formatCode>
                <c:ptCount val="12"/>
                <c:pt idx="0">
                  <c:v>98614.87371</c:v>
                </c:pt>
                <c:pt idx="1">
                  <c:v>100791.01846000001</c:v>
                </c:pt>
                <c:pt idx="2">
                  <c:v>123951.98297</c:v>
                </c:pt>
                <c:pt idx="3">
                  <c:v>106874.11371000001</c:v>
                </c:pt>
                <c:pt idx="4">
                  <c:v>114468.37161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'2002_2016_AYLIK_IHR'!$A$9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'2002_2016_AYLIK_IHR'!$C$9:$N$9</c:f>
              <c:numCache>
                <c:formatCode>#,##0</c:formatCode>
                <c:ptCount val="12"/>
                <c:pt idx="0">
                  <c:v>82622.645980000001</c:v>
                </c:pt>
                <c:pt idx="1">
                  <c:v>106492.30809999999</c:v>
                </c:pt>
                <c:pt idx="2">
                  <c:v>115798.31797</c:v>
                </c:pt>
                <c:pt idx="3">
                  <c:v>101382.8031</c:v>
                </c:pt>
                <c:pt idx="4">
                  <c:v>99962.766449999996</c:v>
                </c:pt>
                <c:pt idx="5">
                  <c:v>118828.08306</c:v>
                </c:pt>
                <c:pt idx="6">
                  <c:v>86506.436709999994</c:v>
                </c:pt>
                <c:pt idx="7">
                  <c:v>125928.92105</c:v>
                </c:pt>
                <c:pt idx="8">
                  <c:v>119612.67842</c:v>
                </c:pt>
                <c:pt idx="9">
                  <c:v>128962.44279</c:v>
                </c:pt>
                <c:pt idx="10">
                  <c:v>127900.31873</c:v>
                </c:pt>
                <c:pt idx="11">
                  <c:v>112050.02466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0968736"/>
        <c:axId val="290969280"/>
      </c:lineChart>
      <c:catAx>
        <c:axId val="290968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90969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096928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909687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12676789634418"/>
          <c:y val="0.12710765239948119"/>
          <c:w val="0.27353783231083845"/>
          <c:h val="7.701992503855306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2066925</xdr:colOff>
      <xdr:row>2</xdr:row>
      <xdr:rowOff>76200</xdr:rowOff>
    </xdr:to>
    <xdr:pic>
      <xdr:nvPicPr>
        <xdr:cNvPr id="2" name="Picture 198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69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6</xdr:col>
      <xdr:colOff>457200</xdr:colOff>
      <xdr:row>19</xdr:row>
      <xdr:rowOff>0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20</xdr:row>
      <xdr:rowOff>19050</xdr:rowOff>
    </xdr:from>
    <xdr:to>
      <xdr:col>6</xdr:col>
      <xdr:colOff>476250</xdr:colOff>
      <xdr:row>36</xdr:row>
      <xdr:rowOff>0</xdr:rowOff>
    </xdr:to>
    <xdr:graphicFrame macro="">
      <xdr:nvGraphicFramePr>
        <xdr:cNvPr id="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37</xdr:row>
      <xdr:rowOff>38100</xdr:rowOff>
    </xdr:from>
    <xdr:to>
      <xdr:col>6</xdr:col>
      <xdr:colOff>485775</xdr:colOff>
      <xdr:row>53</xdr:row>
      <xdr:rowOff>0</xdr:rowOff>
    </xdr:to>
    <xdr:graphicFrame macro="">
      <xdr:nvGraphicFramePr>
        <xdr:cNvPr id="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66675</xdr:rowOff>
    </xdr:from>
    <xdr:to>
      <xdr:col>6</xdr:col>
      <xdr:colOff>219074</xdr:colOff>
      <xdr:row>16</xdr:row>
      <xdr:rowOff>95250</xdr:rowOff>
    </xdr:to>
    <xdr:graphicFrame macro="">
      <xdr:nvGraphicFramePr>
        <xdr:cNvPr id="2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47624</xdr:colOff>
      <xdr:row>83</xdr:row>
      <xdr:rowOff>19050</xdr:rowOff>
    </xdr:from>
    <xdr:to>
      <xdr:col>6</xdr:col>
      <xdr:colOff>266699</xdr:colOff>
      <xdr:row>98</xdr:row>
      <xdr:rowOff>142875</xdr:rowOff>
    </xdr:to>
    <xdr:graphicFrame macro="">
      <xdr:nvGraphicFramePr>
        <xdr:cNvPr id="3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32</xdr:row>
      <xdr:rowOff>123825</xdr:rowOff>
    </xdr:from>
    <xdr:to>
      <xdr:col>6</xdr:col>
      <xdr:colOff>190500</xdr:colOff>
      <xdr:row>48</xdr:row>
      <xdr:rowOff>76200</xdr:rowOff>
    </xdr:to>
    <xdr:graphicFrame macro="">
      <xdr:nvGraphicFramePr>
        <xdr:cNvPr id="4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66</xdr:row>
      <xdr:rowOff>9525</xdr:rowOff>
    </xdr:from>
    <xdr:to>
      <xdr:col>6</xdr:col>
      <xdr:colOff>228600</xdr:colOff>
      <xdr:row>82</xdr:row>
      <xdr:rowOff>38100</xdr:rowOff>
    </xdr:to>
    <xdr:graphicFrame macro="">
      <xdr:nvGraphicFramePr>
        <xdr:cNvPr id="5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28574</xdr:colOff>
      <xdr:row>18</xdr:row>
      <xdr:rowOff>19050</xdr:rowOff>
    </xdr:from>
    <xdr:to>
      <xdr:col>6</xdr:col>
      <xdr:colOff>228599</xdr:colOff>
      <xdr:row>32</xdr:row>
      <xdr:rowOff>57150</xdr:rowOff>
    </xdr:to>
    <xdr:graphicFrame macro="">
      <xdr:nvGraphicFramePr>
        <xdr:cNvPr id="6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85725</xdr:colOff>
      <xdr:row>99</xdr:row>
      <xdr:rowOff>123825</xdr:rowOff>
    </xdr:from>
    <xdr:to>
      <xdr:col>6</xdr:col>
      <xdr:colOff>219075</xdr:colOff>
      <xdr:row>115</xdr:row>
      <xdr:rowOff>85725</xdr:rowOff>
    </xdr:to>
    <xdr:graphicFrame macro="">
      <xdr:nvGraphicFramePr>
        <xdr:cNvPr id="7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133</xdr:row>
      <xdr:rowOff>28575</xdr:rowOff>
    </xdr:from>
    <xdr:to>
      <xdr:col>6</xdr:col>
      <xdr:colOff>190500</xdr:colOff>
      <xdr:row>148</xdr:row>
      <xdr:rowOff>152400</xdr:rowOff>
    </xdr:to>
    <xdr:graphicFrame macro="">
      <xdr:nvGraphicFramePr>
        <xdr:cNvPr id="8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149</xdr:row>
      <xdr:rowOff>142875</xdr:rowOff>
    </xdr:from>
    <xdr:to>
      <xdr:col>6</xdr:col>
      <xdr:colOff>238125</xdr:colOff>
      <xdr:row>165</xdr:row>
      <xdr:rowOff>123825</xdr:rowOff>
    </xdr:to>
    <xdr:graphicFrame macro="">
      <xdr:nvGraphicFramePr>
        <xdr:cNvPr id="9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116</xdr:row>
      <xdr:rowOff>66675</xdr:rowOff>
    </xdr:from>
    <xdr:to>
      <xdr:col>6</xdr:col>
      <xdr:colOff>219075</xdr:colOff>
      <xdr:row>132</xdr:row>
      <xdr:rowOff>57150</xdr:rowOff>
    </xdr:to>
    <xdr:graphicFrame macro="">
      <xdr:nvGraphicFramePr>
        <xdr:cNvPr id="10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199</xdr:row>
      <xdr:rowOff>66675</xdr:rowOff>
    </xdr:from>
    <xdr:to>
      <xdr:col>6</xdr:col>
      <xdr:colOff>247650</xdr:colOff>
      <xdr:row>216</xdr:row>
      <xdr:rowOff>76200</xdr:rowOff>
    </xdr:to>
    <xdr:graphicFrame macro="">
      <xdr:nvGraphicFramePr>
        <xdr:cNvPr id="11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49</xdr:row>
      <xdr:rowOff>114300</xdr:rowOff>
    </xdr:from>
    <xdr:to>
      <xdr:col>6</xdr:col>
      <xdr:colOff>228600</xdr:colOff>
      <xdr:row>65</xdr:row>
      <xdr:rowOff>66675</xdr:rowOff>
    </xdr:to>
    <xdr:graphicFrame macro="">
      <xdr:nvGraphicFramePr>
        <xdr:cNvPr id="12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166</xdr:row>
      <xdr:rowOff>57150</xdr:rowOff>
    </xdr:from>
    <xdr:to>
      <xdr:col>6</xdr:col>
      <xdr:colOff>257175</xdr:colOff>
      <xdr:row>182</xdr:row>
      <xdr:rowOff>9525</xdr:rowOff>
    </xdr:to>
    <xdr:graphicFrame macro="">
      <xdr:nvGraphicFramePr>
        <xdr:cNvPr id="13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</xdr:colOff>
      <xdr:row>182</xdr:row>
      <xdr:rowOff>133350</xdr:rowOff>
    </xdr:from>
    <xdr:to>
      <xdr:col>6</xdr:col>
      <xdr:colOff>257175</xdr:colOff>
      <xdr:row>198</xdr:row>
      <xdr:rowOff>85725</xdr:rowOff>
    </xdr:to>
    <xdr:graphicFrame macro="">
      <xdr:nvGraphicFramePr>
        <xdr:cNvPr id="14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1790700</xdr:colOff>
      <xdr:row>2</xdr:row>
      <xdr:rowOff>95250</xdr:rowOff>
    </xdr:to>
    <xdr:pic>
      <xdr:nvPicPr>
        <xdr:cNvPr id="2" name="Picture 297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0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0</xdr:col>
      <xdr:colOff>2295525</xdr:colOff>
      <xdr:row>3</xdr:row>
      <xdr:rowOff>257175</xdr:rowOff>
    </xdr:to>
    <xdr:pic>
      <xdr:nvPicPr>
        <xdr:cNvPr id="2" name="Picture 105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22383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28575</xdr:rowOff>
    </xdr:from>
    <xdr:to>
      <xdr:col>0</xdr:col>
      <xdr:colOff>2105025</xdr:colOff>
      <xdr:row>3</xdr:row>
      <xdr:rowOff>47625</xdr:rowOff>
    </xdr:to>
    <xdr:pic>
      <xdr:nvPicPr>
        <xdr:cNvPr id="2" name="Picture 297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2057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19050</xdr:rowOff>
    </xdr:from>
    <xdr:to>
      <xdr:col>9</xdr:col>
      <xdr:colOff>123825</xdr:colOff>
      <xdr:row>52</xdr:row>
      <xdr:rowOff>38100</xdr:rowOff>
    </xdr:to>
    <xdr:graphicFrame macro="">
      <xdr:nvGraphicFramePr>
        <xdr:cNvPr id="2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53</xdr:row>
      <xdr:rowOff>9525</xdr:rowOff>
    </xdr:from>
    <xdr:to>
      <xdr:col>9</xdr:col>
      <xdr:colOff>123824</xdr:colOff>
      <xdr:row>68</xdr:row>
      <xdr:rowOff>85725</xdr:rowOff>
    </xdr:to>
    <xdr:graphicFrame macro="">
      <xdr:nvGraphicFramePr>
        <xdr:cNvPr id="3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3</xdr:row>
      <xdr:rowOff>142875</xdr:rowOff>
    </xdr:from>
    <xdr:to>
      <xdr:col>9</xdr:col>
      <xdr:colOff>152400</xdr:colOff>
      <xdr:row>19</xdr:row>
      <xdr:rowOff>152400</xdr:rowOff>
    </xdr:to>
    <xdr:graphicFrame macro="">
      <xdr:nvGraphicFramePr>
        <xdr:cNvPr id="4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19050</xdr:colOff>
      <xdr:row>22</xdr:row>
      <xdr:rowOff>95250</xdr:rowOff>
    </xdr:from>
    <xdr:to>
      <xdr:col>9</xdr:col>
      <xdr:colOff>114300</xdr:colOff>
      <xdr:row>37</xdr:row>
      <xdr:rowOff>114300</xdr:rowOff>
    </xdr:to>
    <xdr:graphicFrame macro="">
      <xdr:nvGraphicFramePr>
        <xdr:cNvPr id="5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4</xdr:col>
      <xdr:colOff>352425</xdr:colOff>
      <xdr:row>3</xdr:row>
      <xdr:rowOff>38100</xdr:rowOff>
    </xdr:to>
    <xdr:pic>
      <xdr:nvPicPr>
        <xdr:cNvPr id="6" name="Picture 788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908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11</xdr:col>
      <xdr:colOff>457200</xdr:colOff>
      <xdr:row>20</xdr:row>
      <xdr:rowOff>152400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23</xdr:row>
      <xdr:rowOff>28575</xdr:rowOff>
    </xdr:from>
    <xdr:to>
      <xdr:col>12</xdr:col>
      <xdr:colOff>266700</xdr:colOff>
      <xdr:row>46</xdr:row>
      <xdr:rowOff>66675</xdr:rowOff>
    </xdr:to>
    <xdr:graphicFrame macro="">
      <xdr:nvGraphicFramePr>
        <xdr:cNvPr id="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7</xdr:col>
      <xdr:colOff>295275</xdr:colOff>
      <xdr:row>17</xdr:row>
      <xdr:rowOff>152400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66675</xdr:rowOff>
    </xdr:from>
    <xdr:to>
      <xdr:col>7</xdr:col>
      <xdr:colOff>304800</xdr:colOff>
      <xdr:row>34</xdr:row>
      <xdr:rowOff>0</xdr:rowOff>
    </xdr:to>
    <xdr:graphicFrame macro="">
      <xdr:nvGraphicFramePr>
        <xdr:cNvPr id="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95250</xdr:rowOff>
    </xdr:from>
    <xdr:to>
      <xdr:col>7</xdr:col>
      <xdr:colOff>295275</xdr:colOff>
      <xdr:row>49</xdr:row>
      <xdr:rowOff>114300</xdr:rowOff>
    </xdr:to>
    <xdr:graphicFrame macro="">
      <xdr:nvGraphicFramePr>
        <xdr:cNvPr id="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50</xdr:row>
      <xdr:rowOff>9525</xdr:rowOff>
    </xdr:from>
    <xdr:to>
      <xdr:col>7</xdr:col>
      <xdr:colOff>285750</xdr:colOff>
      <xdr:row>66</xdr:row>
      <xdr:rowOff>47625</xdr:rowOff>
    </xdr:to>
    <xdr:graphicFrame macro="">
      <xdr:nvGraphicFramePr>
        <xdr:cNvPr id="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57150</xdr:rowOff>
    </xdr:from>
    <xdr:to>
      <xdr:col>6</xdr:col>
      <xdr:colOff>447675</xdr:colOff>
      <xdr:row>16</xdr:row>
      <xdr:rowOff>19050</xdr:rowOff>
    </xdr:to>
    <xdr:graphicFrame macro="">
      <xdr:nvGraphicFramePr>
        <xdr:cNvPr id="2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95251</xdr:rowOff>
    </xdr:from>
    <xdr:to>
      <xdr:col>6</xdr:col>
      <xdr:colOff>447675</xdr:colOff>
      <xdr:row>32</xdr:row>
      <xdr:rowOff>133351</xdr:rowOff>
    </xdr:to>
    <xdr:graphicFrame macro="">
      <xdr:nvGraphicFramePr>
        <xdr:cNvPr id="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9525</xdr:rowOff>
    </xdr:from>
    <xdr:to>
      <xdr:col>6</xdr:col>
      <xdr:colOff>476250</xdr:colOff>
      <xdr:row>47</xdr:row>
      <xdr:rowOff>114300</xdr:rowOff>
    </xdr:to>
    <xdr:graphicFrame macro="">
      <xdr:nvGraphicFramePr>
        <xdr:cNvPr id="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48</xdr:row>
      <xdr:rowOff>47625</xdr:rowOff>
    </xdr:from>
    <xdr:to>
      <xdr:col>6</xdr:col>
      <xdr:colOff>466725</xdr:colOff>
      <xdr:row>65</xdr:row>
      <xdr:rowOff>0</xdr:rowOff>
    </xdr:to>
    <xdr:graphicFrame macro="">
      <xdr:nvGraphicFramePr>
        <xdr:cNvPr id="5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9525</xdr:rowOff>
    </xdr:from>
    <xdr:to>
      <xdr:col>7</xdr:col>
      <xdr:colOff>333375</xdr:colOff>
      <xdr:row>18</xdr:row>
      <xdr:rowOff>123825</xdr:rowOff>
    </xdr:to>
    <xdr:graphicFrame macro="">
      <xdr:nvGraphicFramePr>
        <xdr:cNvPr id="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22</xdr:row>
      <xdr:rowOff>0</xdr:rowOff>
    </xdr:from>
    <xdr:to>
      <xdr:col>7</xdr:col>
      <xdr:colOff>314325</xdr:colOff>
      <xdr:row>38</xdr:row>
      <xdr:rowOff>0</xdr:rowOff>
    </xdr:to>
    <xdr:graphicFrame macro="">
      <xdr:nvGraphicFramePr>
        <xdr:cNvPr id="3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showGridLines="0" tabSelected="1" zoomScale="70" zoomScaleNormal="70" workbookViewId="0">
      <pane xSplit="1" ySplit="7" topLeftCell="B8" activePane="bottomRight" state="frozen"/>
      <selection activeCell="B16" sqref="B16"/>
      <selection pane="topRight" activeCell="B16" sqref="B16"/>
      <selection pane="bottomLeft" activeCell="B16" sqref="B16"/>
      <selection pane="bottomRight" activeCell="M46" sqref="A5:M46"/>
    </sheetView>
  </sheetViews>
  <sheetFormatPr defaultColWidth="9.140625" defaultRowHeight="12.75" x14ac:dyDescent="0.2"/>
  <cols>
    <col min="1" max="1" width="52.28515625" style="1" customWidth="1"/>
    <col min="2" max="2" width="17.85546875" style="1" customWidth="1"/>
    <col min="3" max="3" width="17" style="1" bestFit="1" customWidth="1"/>
    <col min="4" max="4" width="10.5703125" style="1" bestFit="1" customWidth="1"/>
    <col min="5" max="5" width="13.5703125" style="1" bestFit="1" customWidth="1"/>
    <col min="6" max="7" width="18.85546875" style="1" bestFit="1" customWidth="1"/>
    <col min="8" max="8" width="10.28515625" style="1" bestFit="1" customWidth="1"/>
    <col min="9" max="9" width="13.5703125" style="1" bestFit="1" customWidth="1"/>
    <col min="10" max="11" width="18.7109375" style="1" bestFit="1" customWidth="1"/>
    <col min="12" max="12" width="9.42578125" style="1" bestFit="1" customWidth="1"/>
    <col min="13" max="13" width="14.28515625" style="1" customWidth="1"/>
    <col min="14" max="16384" width="9.140625" style="1"/>
  </cols>
  <sheetData>
    <row r="1" spans="1:13" ht="26.25" x14ac:dyDescent="0.4">
      <c r="A1" s="152"/>
      <c r="B1" s="183" t="s">
        <v>125</v>
      </c>
      <c r="C1" s="183"/>
      <c r="D1" s="183"/>
      <c r="E1" s="183"/>
      <c r="F1" s="183"/>
      <c r="G1" s="183"/>
      <c r="H1" s="183"/>
      <c r="I1" s="183"/>
      <c r="J1" s="183"/>
      <c r="K1" s="153"/>
      <c r="L1" s="153"/>
      <c r="M1" s="154"/>
    </row>
    <row r="2" spans="1:13" x14ac:dyDescent="0.2">
      <c r="A2" s="155"/>
      <c r="M2" s="156"/>
    </row>
    <row r="3" spans="1:13" x14ac:dyDescent="0.2">
      <c r="A3" s="155"/>
      <c r="M3" s="156"/>
    </row>
    <row r="4" spans="1:13" ht="13.5" thickBot="1" x14ac:dyDescent="0.25">
      <c r="A4" s="155"/>
      <c r="M4" s="156"/>
    </row>
    <row r="5" spans="1:13" ht="27" thickBot="1" x14ac:dyDescent="0.25">
      <c r="A5" s="180" t="s">
        <v>126</v>
      </c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2"/>
    </row>
    <row r="6" spans="1:13" ht="18" x14ac:dyDescent="0.2">
      <c r="A6" s="165"/>
      <c r="B6" s="177" t="s">
        <v>127</v>
      </c>
      <c r="C6" s="178"/>
      <c r="D6" s="178"/>
      <c r="E6" s="179"/>
      <c r="F6" s="177" t="s">
        <v>128</v>
      </c>
      <c r="G6" s="178"/>
      <c r="H6" s="178"/>
      <c r="I6" s="179"/>
      <c r="J6" s="177" t="s">
        <v>106</v>
      </c>
      <c r="K6" s="178"/>
      <c r="L6" s="178"/>
      <c r="M6" s="179"/>
    </row>
    <row r="7" spans="1:13" ht="30" x14ac:dyDescent="0.25">
      <c r="A7" s="157" t="s">
        <v>1</v>
      </c>
      <c r="B7" s="168">
        <v>2016</v>
      </c>
      <c r="C7" s="103">
        <v>2017</v>
      </c>
      <c r="D7" s="104" t="s">
        <v>122</v>
      </c>
      <c r="E7" s="169" t="s">
        <v>123</v>
      </c>
      <c r="F7" s="168">
        <v>2016</v>
      </c>
      <c r="G7" s="103">
        <v>2017</v>
      </c>
      <c r="H7" s="104" t="s">
        <v>122</v>
      </c>
      <c r="I7" s="169" t="s">
        <v>123</v>
      </c>
      <c r="J7" s="168" t="s">
        <v>129</v>
      </c>
      <c r="K7" s="102" t="s">
        <v>130</v>
      </c>
      <c r="L7" s="104" t="s">
        <v>122</v>
      </c>
      <c r="M7" s="169" t="s">
        <v>123</v>
      </c>
    </row>
    <row r="8" spans="1:13" ht="16.5" x14ac:dyDescent="0.25">
      <c r="A8" s="158" t="s">
        <v>2</v>
      </c>
      <c r="B8" s="133">
        <f>B9+B18+B20</f>
        <v>1600474.6234799998</v>
      </c>
      <c r="C8" s="41">
        <f>C9+C18+C20</f>
        <v>1679125.2724700002</v>
      </c>
      <c r="D8" s="40">
        <f t="shared" ref="D8:D44" si="0">(C8-B8)/B8*100</f>
        <v>4.9142078128665316</v>
      </c>
      <c r="E8" s="134">
        <f>C8/C$44*100</f>
        <v>13.462966381646051</v>
      </c>
      <c r="F8" s="133">
        <f>F9+F18+F20</f>
        <v>8151965.0550499978</v>
      </c>
      <c r="G8" s="41">
        <f>G9+G18+G20</f>
        <v>8478741.4576500002</v>
      </c>
      <c r="H8" s="40">
        <f t="shared" ref="H8:H46" si="1">(G8-F8)/F8*100</f>
        <v>4.008559904186173</v>
      </c>
      <c r="I8" s="134">
        <f>G8/G$46*100</f>
        <v>13.427240438537574</v>
      </c>
      <c r="J8" s="133">
        <f>J9+J18+J20</f>
        <v>20295690.433850002</v>
      </c>
      <c r="K8" s="41">
        <f>K9+K18+K20</f>
        <v>20540028.518060002</v>
      </c>
      <c r="L8" s="40">
        <f t="shared" ref="L8:L44" si="2">(K8-J8)/J8*100</f>
        <v>1.2038914616202643</v>
      </c>
      <c r="M8" s="134">
        <f>K8/K$46*100</f>
        <v>13.976770419679859</v>
      </c>
    </row>
    <row r="9" spans="1:13" ht="15.75" x14ac:dyDescent="0.25">
      <c r="A9" s="159" t="s">
        <v>3</v>
      </c>
      <c r="B9" s="133">
        <f>B10+B11+B12+B13+B14+B15+B16+B17</f>
        <v>1086320.1368799999</v>
      </c>
      <c r="C9" s="41">
        <f>C10+C11+C12+C13+C14+C15+C16+C17</f>
        <v>1123296.6779200002</v>
      </c>
      <c r="D9" s="40">
        <f t="shared" si="0"/>
        <v>3.4038346325973405</v>
      </c>
      <c r="E9" s="134">
        <f t="shared" ref="E9:E44" si="3">C9/C$44*100</f>
        <v>9.0064187939984954</v>
      </c>
      <c r="F9" s="133">
        <f>F10+F11+F12+F13+F14+F15+F16+F17</f>
        <v>5734529.3123299982</v>
      </c>
      <c r="G9" s="41">
        <f>G10+G11+G12+G13+G14+G15+G16+G17</f>
        <v>5829677.6720799999</v>
      </c>
      <c r="H9" s="40">
        <f t="shared" si="1"/>
        <v>1.6592182996679448</v>
      </c>
      <c r="I9" s="134">
        <f t="shared" ref="I9:I46" si="4">G9/G$46*100</f>
        <v>9.2320875890804164</v>
      </c>
      <c r="J9" s="133">
        <f>J10+J11+J12+J13+J14+J15+J16+J17</f>
        <v>14556260.563680002</v>
      </c>
      <c r="K9" s="41">
        <f>K10+K11+K12+K13+K14+K15+K16+K17</f>
        <v>14316459.963720001</v>
      </c>
      <c r="L9" s="40">
        <f t="shared" si="2"/>
        <v>-1.6474052447119469</v>
      </c>
      <c r="M9" s="134">
        <f t="shared" ref="M9:M46" si="5">K9/K$46*100</f>
        <v>9.7418498693667761</v>
      </c>
    </row>
    <row r="10" spans="1:13" ht="14.25" x14ac:dyDescent="0.2">
      <c r="A10" s="160" t="s">
        <v>131</v>
      </c>
      <c r="B10" s="135">
        <v>511399.68602999998</v>
      </c>
      <c r="C10" s="8">
        <v>529110.44441999996</v>
      </c>
      <c r="D10" s="9">
        <f t="shared" si="0"/>
        <v>3.4631930511120839</v>
      </c>
      <c r="E10" s="136">
        <f t="shared" si="3"/>
        <v>4.2423255978547187</v>
      </c>
      <c r="F10" s="135">
        <v>2636707.8229299998</v>
      </c>
      <c r="G10" s="8">
        <v>2755487.19808</v>
      </c>
      <c r="H10" s="9">
        <f t="shared" si="1"/>
        <v>4.5048364523759981</v>
      </c>
      <c r="I10" s="136">
        <f t="shared" si="4"/>
        <v>4.3636887996567166</v>
      </c>
      <c r="J10" s="135">
        <v>6183123.8008099999</v>
      </c>
      <c r="K10" s="8">
        <v>6477769.6870799996</v>
      </c>
      <c r="L10" s="9">
        <f t="shared" si="2"/>
        <v>4.7653240621091966</v>
      </c>
      <c r="M10" s="136">
        <f t="shared" si="5"/>
        <v>4.4078955230403887</v>
      </c>
    </row>
    <row r="11" spans="1:13" ht="14.25" x14ac:dyDescent="0.2">
      <c r="A11" s="160" t="s">
        <v>132</v>
      </c>
      <c r="B11" s="135">
        <v>140656.67981</v>
      </c>
      <c r="C11" s="8">
        <v>129025.21030999999</v>
      </c>
      <c r="D11" s="9">
        <f t="shared" si="0"/>
        <v>-8.2694042797767402</v>
      </c>
      <c r="E11" s="136">
        <f t="shared" si="3"/>
        <v>1.0345041536020216</v>
      </c>
      <c r="F11" s="135">
        <v>718260.56469999999</v>
      </c>
      <c r="G11" s="8">
        <v>764645.87386000005</v>
      </c>
      <c r="H11" s="9">
        <f t="shared" si="1"/>
        <v>6.4580058323784053</v>
      </c>
      <c r="I11" s="136">
        <f t="shared" si="4"/>
        <v>1.2109207539746774</v>
      </c>
      <c r="J11" s="135">
        <v>1988867.77156</v>
      </c>
      <c r="K11" s="8">
        <v>2019620.7742300001</v>
      </c>
      <c r="L11" s="9">
        <f t="shared" si="2"/>
        <v>1.546256775324911</v>
      </c>
      <c r="M11" s="136">
        <f t="shared" si="5"/>
        <v>1.3742812416939576</v>
      </c>
    </row>
    <row r="12" spans="1:13" ht="14.25" x14ac:dyDescent="0.2">
      <c r="A12" s="160" t="s">
        <v>133</v>
      </c>
      <c r="B12" s="135">
        <v>99962.766449999996</v>
      </c>
      <c r="C12" s="8">
        <v>114468.37161</v>
      </c>
      <c r="D12" s="9">
        <f t="shared" si="0"/>
        <v>14.51100812346516</v>
      </c>
      <c r="E12" s="136">
        <f t="shared" si="3"/>
        <v>0.91778967538274059</v>
      </c>
      <c r="F12" s="135">
        <v>506258.84159999999</v>
      </c>
      <c r="G12" s="8">
        <v>544700.36046</v>
      </c>
      <c r="H12" s="9">
        <f t="shared" si="1"/>
        <v>7.5932538261471043</v>
      </c>
      <c r="I12" s="136">
        <f t="shared" si="4"/>
        <v>0.862607114910381</v>
      </c>
      <c r="J12" s="135">
        <v>1324603.6520700001</v>
      </c>
      <c r="K12" s="8">
        <v>1364489.2658800001</v>
      </c>
      <c r="L12" s="9">
        <f t="shared" si="2"/>
        <v>3.0111357271036887</v>
      </c>
      <c r="M12" s="136">
        <f t="shared" si="5"/>
        <v>0.92848718260316876</v>
      </c>
    </row>
    <row r="13" spans="1:13" ht="14.25" x14ac:dyDescent="0.2">
      <c r="A13" s="160" t="s">
        <v>134</v>
      </c>
      <c r="B13" s="135">
        <v>96136.855660000001</v>
      </c>
      <c r="C13" s="8">
        <v>97096.496190000005</v>
      </c>
      <c r="D13" s="9">
        <f t="shared" si="0"/>
        <v>0.99820253472184783</v>
      </c>
      <c r="E13" s="136">
        <f t="shared" si="3"/>
        <v>0.7785046687187831</v>
      </c>
      <c r="F13" s="135">
        <v>496100.31164999999</v>
      </c>
      <c r="G13" s="8">
        <v>500441.31540000002</v>
      </c>
      <c r="H13" s="9">
        <f t="shared" si="1"/>
        <v>0.87502540273802965</v>
      </c>
      <c r="I13" s="136">
        <f t="shared" si="4"/>
        <v>0.79251689661925739</v>
      </c>
      <c r="J13" s="135">
        <v>1350260.2736200001</v>
      </c>
      <c r="K13" s="8">
        <v>1301405.8114499999</v>
      </c>
      <c r="L13" s="9">
        <f t="shared" si="2"/>
        <v>-3.6181514871220419</v>
      </c>
      <c r="M13" s="136">
        <f t="shared" si="5"/>
        <v>0.88556110004816135</v>
      </c>
    </row>
    <row r="14" spans="1:13" ht="14.25" x14ac:dyDescent="0.2">
      <c r="A14" s="160" t="s">
        <v>135</v>
      </c>
      <c r="B14" s="135">
        <v>140964.30918000001</v>
      </c>
      <c r="C14" s="8">
        <v>123429.07249000001</v>
      </c>
      <c r="D14" s="9">
        <f t="shared" si="0"/>
        <v>-12.439486840324191</v>
      </c>
      <c r="E14" s="136">
        <f t="shared" si="3"/>
        <v>0.9896351872580802</v>
      </c>
      <c r="F14" s="135">
        <v>769142.62641999999</v>
      </c>
      <c r="G14" s="8">
        <v>733952.27029999997</v>
      </c>
      <c r="H14" s="9">
        <f t="shared" si="1"/>
        <v>-4.575270555968884</v>
      </c>
      <c r="I14" s="136">
        <f t="shared" si="4"/>
        <v>1.1623132575692496</v>
      </c>
      <c r="J14" s="135">
        <v>2453133.47279</v>
      </c>
      <c r="K14" s="8">
        <v>1948838.6929800001</v>
      </c>
      <c r="L14" s="9">
        <f t="shared" si="2"/>
        <v>-20.557168429830888</v>
      </c>
      <c r="M14" s="136">
        <f t="shared" si="5"/>
        <v>1.3261165130720609</v>
      </c>
    </row>
    <row r="15" spans="1:13" ht="14.25" x14ac:dyDescent="0.2">
      <c r="A15" s="160" t="s">
        <v>136</v>
      </c>
      <c r="B15" s="135">
        <v>13709.48552</v>
      </c>
      <c r="C15" s="8">
        <v>25558.90119</v>
      </c>
      <c r="D15" s="9">
        <f t="shared" si="0"/>
        <v>86.432241769492748</v>
      </c>
      <c r="E15" s="136">
        <f t="shared" si="3"/>
        <v>0.20492731132955483</v>
      </c>
      <c r="F15" s="135">
        <v>74482.610690000001</v>
      </c>
      <c r="G15" s="8">
        <v>138881.35023000001</v>
      </c>
      <c r="H15" s="9">
        <f t="shared" si="1"/>
        <v>86.46144240033486</v>
      </c>
      <c r="I15" s="136">
        <f t="shared" si="4"/>
        <v>0.21993750974496737</v>
      </c>
      <c r="J15" s="135">
        <v>173658.79683000001</v>
      </c>
      <c r="K15" s="8">
        <v>255227.75662</v>
      </c>
      <c r="L15" s="9">
        <f t="shared" si="2"/>
        <v>46.970819376256756</v>
      </c>
      <c r="M15" s="136">
        <f t="shared" si="5"/>
        <v>0.1736735543415201</v>
      </c>
    </row>
    <row r="16" spans="1:13" ht="14.25" x14ac:dyDescent="0.2">
      <c r="A16" s="160" t="s">
        <v>137</v>
      </c>
      <c r="B16" s="135">
        <v>77918.443740000002</v>
      </c>
      <c r="C16" s="8">
        <v>98117.736860000005</v>
      </c>
      <c r="D16" s="9">
        <f t="shared" si="0"/>
        <v>25.923635214534642</v>
      </c>
      <c r="E16" s="136">
        <f t="shared" si="3"/>
        <v>0.78669281824711168</v>
      </c>
      <c r="F16" s="135">
        <v>484471.97646999999</v>
      </c>
      <c r="G16" s="8">
        <v>344396.09496000002</v>
      </c>
      <c r="H16" s="9">
        <f t="shared" si="1"/>
        <v>-28.913102989079476</v>
      </c>
      <c r="I16" s="136">
        <f t="shared" si="4"/>
        <v>0.54539806364175003</v>
      </c>
      <c r="J16" s="135">
        <v>999050.95178999996</v>
      </c>
      <c r="K16" s="8">
        <v>869682.40963000001</v>
      </c>
      <c r="L16" s="9">
        <f t="shared" si="2"/>
        <v>-12.949143577533286</v>
      </c>
      <c r="M16" s="136">
        <f t="shared" si="5"/>
        <v>0.59178843723341401</v>
      </c>
    </row>
    <row r="17" spans="1:13" ht="14.25" x14ac:dyDescent="0.2">
      <c r="A17" s="160" t="s">
        <v>138</v>
      </c>
      <c r="B17" s="135">
        <v>5571.9104900000002</v>
      </c>
      <c r="C17" s="8">
        <v>6490.4448499999999</v>
      </c>
      <c r="D17" s="9">
        <f t="shared" si="0"/>
        <v>16.48508822330345</v>
      </c>
      <c r="E17" s="136">
        <f t="shared" si="3"/>
        <v>5.2039381605483465E-2</v>
      </c>
      <c r="F17" s="135">
        <v>49104.557869999997</v>
      </c>
      <c r="G17" s="8">
        <v>47173.208789999997</v>
      </c>
      <c r="H17" s="9">
        <f t="shared" si="1"/>
        <v>-3.9331360748895796</v>
      </c>
      <c r="I17" s="136">
        <f t="shared" si="4"/>
        <v>7.4705192963416683E-2</v>
      </c>
      <c r="J17" s="135">
        <v>83561.844209999996</v>
      </c>
      <c r="K17" s="8">
        <v>79425.565849999999</v>
      </c>
      <c r="L17" s="9">
        <f t="shared" si="2"/>
        <v>-4.9499605939824391</v>
      </c>
      <c r="M17" s="136">
        <f t="shared" si="5"/>
        <v>5.4046317334103901E-2</v>
      </c>
    </row>
    <row r="18" spans="1:13" ht="15.75" x14ac:dyDescent="0.25">
      <c r="A18" s="159" t="s">
        <v>12</v>
      </c>
      <c r="B18" s="133">
        <f>B19</f>
        <v>154677.59112</v>
      </c>
      <c r="C18" s="41">
        <f>C19</f>
        <v>172579.04066</v>
      </c>
      <c r="D18" s="40">
        <f t="shared" si="0"/>
        <v>11.573395609782885</v>
      </c>
      <c r="E18" s="134">
        <f t="shared" si="3"/>
        <v>1.3837120199879656</v>
      </c>
      <c r="F18" s="133">
        <f>F19</f>
        <v>726336.13283000002</v>
      </c>
      <c r="G18" s="41">
        <f>G19</f>
        <v>863383.87092999998</v>
      </c>
      <c r="H18" s="40">
        <f t="shared" si="1"/>
        <v>18.868362994145048</v>
      </c>
      <c r="I18" s="134">
        <f t="shared" si="4"/>
        <v>1.3672858033986477</v>
      </c>
      <c r="J18" s="133">
        <f>J19</f>
        <v>1731063.4909600001</v>
      </c>
      <c r="K18" s="41">
        <f>K19</f>
        <v>2027787.1616499999</v>
      </c>
      <c r="L18" s="40">
        <f t="shared" si="2"/>
        <v>17.141120024745312</v>
      </c>
      <c r="M18" s="134">
        <f t="shared" si="5"/>
        <v>1.3798381824755706</v>
      </c>
    </row>
    <row r="19" spans="1:13" ht="14.25" x14ac:dyDescent="0.2">
      <c r="A19" s="160" t="s">
        <v>139</v>
      </c>
      <c r="B19" s="135">
        <v>154677.59112</v>
      </c>
      <c r="C19" s="8">
        <v>172579.04066</v>
      </c>
      <c r="D19" s="9">
        <f t="shared" si="0"/>
        <v>11.573395609782885</v>
      </c>
      <c r="E19" s="136">
        <f t="shared" si="3"/>
        <v>1.3837120199879656</v>
      </c>
      <c r="F19" s="135">
        <v>726336.13283000002</v>
      </c>
      <c r="G19" s="8">
        <v>863383.87092999998</v>
      </c>
      <c r="H19" s="9">
        <f t="shared" si="1"/>
        <v>18.868362994145048</v>
      </c>
      <c r="I19" s="136">
        <f t="shared" si="4"/>
        <v>1.3672858033986477</v>
      </c>
      <c r="J19" s="135">
        <v>1731063.4909600001</v>
      </c>
      <c r="K19" s="8">
        <v>2027787.1616499999</v>
      </c>
      <c r="L19" s="9">
        <f t="shared" si="2"/>
        <v>17.141120024745312</v>
      </c>
      <c r="M19" s="136">
        <f t="shared" si="5"/>
        <v>1.3798381824755706</v>
      </c>
    </row>
    <row r="20" spans="1:13" ht="15.75" x14ac:dyDescent="0.25">
      <c r="A20" s="159" t="s">
        <v>112</v>
      </c>
      <c r="B20" s="133">
        <f>B21</f>
        <v>359476.89548000001</v>
      </c>
      <c r="C20" s="41">
        <f>C21</f>
        <v>383249.55388999998</v>
      </c>
      <c r="D20" s="6">
        <f t="shared" si="0"/>
        <v>6.6131255468468906</v>
      </c>
      <c r="E20" s="137">
        <f t="shared" si="3"/>
        <v>3.0728355676595895</v>
      </c>
      <c r="F20" s="133">
        <f>F21</f>
        <v>1691099.60989</v>
      </c>
      <c r="G20" s="41">
        <f>G21</f>
        <v>1785679.9146400001</v>
      </c>
      <c r="H20" s="6">
        <f t="shared" si="1"/>
        <v>5.5928287249828079</v>
      </c>
      <c r="I20" s="137">
        <f t="shared" si="4"/>
        <v>2.8278670460585102</v>
      </c>
      <c r="J20" s="133">
        <f>J21</f>
        <v>4008366.3792099999</v>
      </c>
      <c r="K20" s="41">
        <f>K21</f>
        <v>4195781.3926900001</v>
      </c>
      <c r="L20" s="6">
        <f t="shared" si="2"/>
        <v>4.6755958849484562</v>
      </c>
      <c r="M20" s="137">
        <f t="shared" si="5"/>
        <v>2.855082367837511</v>
      </c>
    </row>
    <row r="21" spans="1:13" ht="14.25" x14ac:dyDescent="0.2">
      <c r="A21" s="160" t="s">
        <v>140</v>
      </c>
      <c r="B21" s="135">
        <v>359476.89548000001</v>
      </c>
      <c r="C21" s="8">
        <v>383249.55388999998</v>
      </c>
      <c r="D21" s="9">
        <f t="shared" si="0"/>
        <v>6.6131255468468906</v>
      </c>
      <c r="E21" s="136">
        <f t="shared" si="3"/>
        <v>3.0728355676595895</v>
      </c>
      <c r="F21" s="135">
        <v>1691099.60989</v>
      </c>
      <c r="G21" s="8">
        <v>1785679.9146400001</v>
      </c>
      <c r="H21" s="9">
        <f t="shared" si="1"/>
        <v>5.5928287249828079</v>
      </c>
      <c r="I21" s="136">
        <f t="shared" si="4"/>
        <v>2.8278670460585102</v>
      </c>
      <c r="J21" s="135">
        <v>4008366.3792099999</v>
      </c>
      <c r="K21" s="8">
        <v>4195781.3926900001</v>
      </c>
      <c r="L21" s="9">
        <f t="shared" si="2"/>
        <v>4.6755958849484562</v>
      </c>
      <c r="M21" s="136">
        <f t="shared" si="5"/>
        <v>2.855082367837511</v>
      </c>
    </row>
    <row r="22" spans="1:13" ht="16.5" x14ac:dyDescent="0.25">
      <c r="A22" s="158" t="s">
        <v>14</v>
      </c>
      <c r="B22" s="133">
        <f>B23+B27+B29</f>
        <v>8852523.6520100012</v>
      </c>
      <c r="C22" s="41">
        <f>C23+C27+C29</f>
        <v>10346995.811110001</v>
      </c>
      <c r="D22" s="40">
        <f t="shared" si="0"/>
        <v>16.881877053902862</v>
      </c>
      <c r="E22" s="134">
        <f t="shared" si="3"/>
        <v>82.960609931797251</v>
      </c>
      <c r="F22" s="133">
        <f>F23+F27+F29</f>
        <v>43971107.266449995</v>
      </c>
      <c r="G22" s="41">
        <f>G23+G27+G29</f>
        <v>49187585.44303</v>
      </c>
      <c r="H22" s="40">
        <f t="shared" si="1"/>
        <v>11.863422371808642</v>
      </c>
      <c r="I22" s="134">
        <f t="shared" si="4"/>
        <v>77.895232403716705</v>
      </c>
      <c r="J22" s="133">
        <f>J23+J27+J29</f>
        <v>108017252.74298002</v>
      </c>
      <c r="K22" s="41">
        <f>K23+K27+K29</f>
        <v>112820532.33186999</v>
      </c>
      <c r="L22" s="40">
        <f t="shared" si="2"/>
        <v>4.4467707397808578</v>
      </c>
      <c r="M22" s="134">
        <f t="shared" si="5"/>
        <v>76.770423061591259</v>
      </c>
    </row>
    <row r="23" spans="1:13" ht="15.75" x14ac:dyDescent="0.25">
      <c r="A23" s="159" t="s">
        <v>15</v>
      </c>
      <c r="B23" s="133">
        <f>B24+B25+B26</f>
        <v>953225.56138000009</v>
      </c>
      <c r="C23" s="41">
        <f>C24+C25+C26</f>
        <v>987206.81443999999</v>
      </c>
      <c r="D23" s="40">
        <f>(C23-B23)/B23*100</f>
        <v>3.5648701038613244</v>
      </c>
      <c r="E23" s="134">
        <f t="shared" si="3"/>
        <v>7.9152713454112273</v>
      </c>
      <c r="F23" s="133">
        <f>F24+F25+F26</f>
        <v>4665537.5772099998</v>
      </c>
      <c r="G23" s="41">
        <f>G24+G25+G26</f>
        <v>4803611.6905100001</v>
      </c>
      <c r="H23" s="40">
        <f t="shared" si="1"/>
        <v>2.959447030808589</v>
      </c>
      <c r="I23" s="134">
        <f t="shared" si="4"/>
        <v>7.607172534274274</v>
      </c>
      <c r="J23" s="133">
        <f>J24+J25+J26</f>
        <v>11348518.090720002</v>
      </c>
      <c r="K23" s="41">
        <f>K24+K25+K26</f>
        <v>11318296.204880001</v>
      </c>
      <c r="L23" s="40">
        <f t="shared" si="2"/>
        <v>-0.26630689221629616</v>
      </c>
      <c r="M23" s="134">
        <f t="shared" si="5"/>
        <v>7.7017043797406997</v>
      </c>
    </row>
    <row r="24" spans="1:13" ht="14.25" x14ac:dyDescent="0.2">
      <c r="A24" s="160" t="s">
        <v>141</v>
      </c>
      <c r="B24" s="135">
        <v>667583.85747000005</v>
      </c>
      <c r="C24" s="8">
        <v>672875.61257</v>
      </c>
      <c r="D24" s="9">
        <f t="shared" si="0"/>
        <v>0.79267271681112395</v>
      </c>
      <c r="E24" s="136">
        <f t="shared" si="3"/>
        <v>5.3950124505801291</v>
      </c>
      <c r="F24" s="135">
        <v>3289789.36925</v>
      </c>
      <c r="G24" s="8">
        <v>3337363.5787200001</v>
      </c>
      <c r="H24" s="9">
        <f t="shared" si="1"/>
        <v>1.4461171865494233</v>
      </c>
      <c r="I24" s="136">
        <f t="shared" si="4"/>
        <v>5.2851691994759573</v>
      </c>
      <c r="J24" s="135">
        <v>7926513.9153800001</v>
      </c>
      <c r="K24" s="8">
        <v>7914919.6220000004</v>
      </c>
      <c r="L24" s="9">
        <f t="shared" si="2"/>
        <v>-0.14627228948028489</v>
      </c>
      <c r="M24" s="136">
        <f t="shared" si="5"/>
        <v>5.3858257474981244</v>
      </c>
    </row>
    <row r="25" spans="1:13" ht="14.25" x14ac:dyDescent="0.2">
      <c r="A25" s="160" t="s">
        <v>142</v>
      </c>
      <c r="B25" s="135">
        <v>121148.57137000001</v>
      </c>
      <c r="C25" s="8">
        <v>130453.35632000001</v>
      </c>
      <c r="D25" s="9">
        <f t="shared" si="0"/>
        <v>7.6804743504421902</v>
      </c>
      <c r="E25" s="136">
        <f t="shared" si="3"/>
        <v>1.0459548071273712</v>
      </c>
      <c r="F25" s="135">
        <v>576904.94238999998</v>
      </c>
      <c r="G25" s="8">
        <v>616337.59513000003</v>
      </c>
      <c r="H25" s="9">
        <f t="shared" si="1"/>
        <v>6.8352079939961303</v>
      </c>
      <c r="I25" s="136">
        <f t="shared" si="4"/>
        <v>0.97605442063028336</v>
      </c>
      <c r="J25" s="135">
        <v>1413722.8853800001</v>
      </c>
      <c r="K25" s="8">
        <v>1433350.4421600001</v>
      </c>
      <c r="L25" s="9">
        <f t="shared" si="2"/>
        <v>1.3883595563867679</v>
      </c>
      <c r="M25" s="136">
        <f t="shared" si="5"/>
        <v>0.97534480263268408</v>
      </c>
    </row>
    <row r="26" spans="1:13" ht="14.25" x14ac:dyDescent="0.2">
      <c r="A26" s="160" t="s">
        <v>143</v>
      </c>
      <c r="B26" s="135">
        <v>164493.13253999999</v>
      </c>
      <c r="C26" s="8">
        <v>183877.84555</v>
      </c>
      <c r="D26" s="9">
        <f t="shared" si="0"/>
        <v>11.784512040517074</v>
      </c>
      <c r="E26" s="136">
        <f t="shared" si="3"/>
        <v>1.4743040877037266</v>
      </c>
      <c r="F26" s="135">
        <v>798843.26557000005</v>
      </c>
      <c r="G26" s="8">
        <v>849910.51665999996</v>
      </c>
      <c r="H26" s="9">
        <f t="shared" si="1"/>
        <v>6.3926496336627201</v>
      </c>
      <c r="I26" s="136">
        <f t="shared" si="4"/>
        <v>1.3459489141680343</v>
      </c>
      <c r="J26" s="135">
        <v>2008281.28996</v>
      </c>
      <c r="K26" s="8">
        <v>1970026.14072</v>
      </c>
      <c r="L26" s="9">
        <f t="shared" si="2"/>
        <v>-1.9048700713017095</v>
      </c>
      <c r="M26" s="136">
        <f t="shared" si="5"/>
        <v>1.3405338296098919</v>
      </c>
    </row>
    <row r="27" spans="1:13" ht="15.75" x14ac:dyDescent="0.25">
      <c r="A27" s="159" t="s">
        <v>19</v>
      </c>
      <c r="B27" s="133">
        <f>B28</f>
        <v>1126967.23529</v>
      </c>
      <c r="C27" s="41">
        <f>C28</f>
        <v>1322924.4860400001</v>
      </c>
      <c r="D27" s="40">
        <f t="shared" si="0"/>
        <v>17.388016671094693</v>
      </c>
      <c r="E27" s="134">
        <f t="shared" si="3"/>
        <v>10.607003642327175</v>
      </c>
      <c r="F27" s="133">
        <f>F28</f>
        <v>5682759.1728499997</v>
      </c>
      <c r="G27" s="41">
        <f>G28</f>
        <v>6655115.27097</v>
      </c>
      <c r="H27" s="40">
        <f t="shared" si="1"/>
        <v>17.110633559231882</v>
      </c>
      <c r="I27" s="134">
        <f t="shared" si="4"/>
        <v>10.539280308974611</v>
      </c>
      <c r="J27" s="133">
        <f>J28</f>
        <v>14546696.35286</v>
      </c>
      <c r="K27" s="41">
        <f>K28</f>
        <v>14910173.250010001</v>
      </c>
      <c r="L27" s="40">
        <f t="shared" si="2"/>
        <v>2.4986903440693462</v>
      </c>
      <c r="M27" s="134">
        <f t="shared" si="5"/>
        <v>10.145850978240247</v>
      </c>
    </row>
    <row r="28" spans="1:13" ht="14.25" x14ac:dyDescent="0.2">
      <c r="A28" s="160" t="s">
        <v>144</v>
      </c>
      <c r="B28" s="135">
        <v>1126967.23529</v>
      </c>
      <c r="C28" s="8">
        <v>1322924.4860400001</v>
      </c>
      <c r="D28" s="9">
        <f t="shared" si="0"/>
        <v>17.388016671094693</v>
      </c>
      <c r="E28" s="136">
        <f t="shared" si="3"/>
        <v>10.607003642327175</v>
      </c>
      <c r="F28" s="135">
        <v>5682759.1728499997</v>
      </c>
      <c r="G28" s="8">
        <v>6655115.27097</v>
      </c>
      <c r="H28" s="9">
        <f t="shared" si="1"/>
        <v>17.110633559231882</v>
      </c>
      <c r="I28" s="136">
        <f t="shared" si="4"/>
        <v>10.539280308974611</v>
      </c>
      <c r="J28" s="135">
        <v>14546696.35286</v>
      </c>
      <c r="K28" s="8">
        <v>14910173.250010001</v>
      </c>
      <c r="L28" s="9">
        <f t="shared" si="2"/>
        <v>2.4986903440693462</v>
      </c>
      <c r="M28" s="136">
        <f t="shared" si="5"/>
        <v>10.145850978240247</v>
      </c>
    </row>
    <row r="29" spans="1:13" ht="15.75" x14ac:dyDescent="0.25">
      <c r="A29" s="159" t="s">
        <v>21</v>
      </c>
      <c r="B29" s="133">
        <f>B30+B31+B32+B33+B34+B35+B36+B37+B38+B39+B40+B41</f>
        <v>6772330.8553400002</v>
      </c>
      <c r="C29" s="41">
        <f>C30+C31+C32+C33+C34+C35+C36+C37+C38+C39+C40+C41</f>
        <v>8036864.5106300004</v>
      </c>
      <c r="D29" s="40">
        <f t="shared" si="0"/>
        <v>18.672059624684639</v>
      </c>
      <c r="E29" s="134">
        <f t="shared" si="3"/>
        <v>64.438334944058838</v>
      </c>
      <c r="F29" s="133">
        <f>F30+F31+F32+F33+F34+F35+F36+F37+F38+F39+F40+F41</f>
        <v>33622810.516389996</v>
      </c>
      <c r="G29" s="41">
        <f>G30+G31+G32+G33+G34+G35+G36+G37+G38+G39+G40+G41</f>
        <v>37728858.481550001</v>
      </c>
      <c r="H29" s="40">
        <f t="shared" si="1"/>
        <v>12.212090250927844</v>
      </c>
      <c r="I29" s="134">
        <f t="shared" si="4"/>
        <v>59.748779560467824</v>
      </c>
      <c r="J29" s="133">
        <f>J30+J31+J32+J33+J34+J35+J36+J37+J38+J39+J40+J41</f>
        <v>82122038.299400017</v>
      </c>
      <c r="K29" s="41">
        <f>K30+K31+K32+K33+K34+K35+K36+K37+K38+K39+K40+K41</f>
        <v>86592062.876979992</v>
      </c>
      <c r="L29" s="40">
        <f t="shared" si="2"/>
        <v>5.4431485995064897</v>
      </c>
      <c r="M29" s="134">
        <f t="shared" si="5"/>
        <v>58.922867703610308</v>
      </c>
    </row>
    <row r="30" spans="1:13" ht="14.25" x14ac:dyDescent="0.2">
      <c r="A30" s="160" t="s">
        <v>145</v>
      </c>
      <c r="B30" s="135">
        <v>1417799.9846999999</v>
      </c>
      <c r="C30" s="8">
        <v>1405043.86732</v>
      </c>
      <c r="D30" s="9">
        <f t="shared" si="0"/>
        <v>-0.89971205513160513</v>
      </c>
      <c r="E30" s="136">
        <f t="shared" si="3"/>
        <v>11.265424123264795</v>
      </c>
      <c r="F30" s="135">
        <v>7185114.4082500003</v>
      </c>
      <c r="G30" s="8">
        <v>6814802.1498400001</v>
      </c>
      <c r="H30" s="9">
        <f t="shared" si="1"/>
        <v>-5.1538811683333119</v>
      </c>
      <c r="I30" s="136">
        <f t="shared" si="4"/>
        <v>10.792166203441004</v>
      </c>
      <c r="J30" s="135">
        <v>17440774.625870001</v>
      </c>
      <c r="K30" s="8">
        <v>16586496.712300001</v>
      </c>
      <c r="L30" s="9">
        <f t="shared" si="2"/>
        <v>-4.8981649720009832</v>
      </c>
      <c r="M30" s="136">
        <f t="shared" si="5"/>
        <v>11.286530416000012</v>
      </c>
    </row>
    <row r="31" spans="1:13" ht="14.25" x14ac:dyDescent="0.2">
      <c r="A31" s="160" t="s">
        <v>146</v>
      </c>
      <c r="B31" s="135">
        <v>1998421.5523600001</v>
      </c>
      <c r="C31" s="8">
        <v>2565728.52831</v>
      </c>
      <c r="D31" s="9">
        <f t="shared" si="0"/>
        <v>28.387753088433666</v>
      </c>
      <c r="E31" s="136">
        <f t="shared" si="3"/>
        <v>20.571613975088255</v>
      </c>
      <c r="F31" s="135">
        <v>9586308.9950099997</v>
      </c>
      <c r="G31" s="8">
        <v>11860550.608650001</v>
      </c>
      <c r="H31" s="9">
        <f t="shared" si="1"/>
        <v>23.723850491610705</v>
      </c>
      <c r="I31" s="136">
        <f t="shared" si="4"/>
        <v>18.78279524753032</v>
      </c>
      <c r="J31" s="135">
        <v>22217990.014729999</v>
      </c>
      <c r="K31" s="8">
        <v>26161609.4661</v>
      </c>
      <c r="L31" s="9">
        <f t="shared" si="2"/>
        <v>17.74966794365951</v>
      </c>
      <c r="M31" s="136">
        <f t="shared" si="5"/>
        <v>17.80205947598845</v>
      </c>
    </row>
    <row r="32" spans="1:13" ht="14.25" x14ac:dyDescent="0.2">
      <c r="A32" s="160" t="s">
        <v>147</v>
      </c>
      <c r="B32" s="135">
        <v>33871.65148</v>
      </c>
      <c r="C32" s="8">
        <v>114131.60739</v>
      </c>
      <c r="D32" s="9">
        <f t="shared" si="0"/>
        <v>236.95318179980282</v>
      </c>
      <c r="E32" s="136">
        <f t="shared" si="3"/>
        <v>0.91508955202283659</v>
      </c>
      <c r="F32" s="135">
        <v>308006.28662000003</v>
      </c>
      <c r="G32" s="8">
        <v>484923.81998999999</v>
      </c>
      <c r="H32" s="9">
        <f t="shared" si="1"/>
        <v>57.439585182321416</v>
      </c>
      <c r="I32" s="136">
        <f t="shared" si="4"/>
        <v>0.76794283183444401</v>
      </c>
      <c r="J32" s="135">
        <v>953765.39813999995</v>
      </c>
      <c r="K32" s="8">
        <v>1149787.3298899999</v>
      </c>
      <c r="L32" s="9">
        <f t="shared" si="2"/>
        <v>20.552426428163063</v>
      </c>
      <c r="M32" s="136">
        <f t="shared" si="5"/>
        <v>0.78239003062723456</v>
      </c>
    </row>
    <row r="33" spans="1:13" ht="14.25" x14ac:dyDescent="0.2">
      <c r="A33" s="160" t="s">
        <v>148</v>
      </c>
      <c r="B33" s="135">
        <v>806574.66910000006</v>
      </c>
      <c r="C33" s="8">
        <v>885908.05068999995</v>
      </c>
      <c r="D33" s="9">
        <f t="shared" si="0"/>
        <v>9.8358384696760233</v>
      </c>
      <c r="E33" s="136">
        <f t="shared" si="3"/>
        <v>7.1030735462187771</v>
      </c>
      <c r="F33" s="135">
        <v>4019700.9435000001</v>
      </c>
      <c r="G33" s="8">
        <v>3882286.93457</v>
      </c>
      <c r="H33" s="9">
        <f t="shared" si="1"/>
        <v>-3.4185132392051045</v>
      </c>
      <c r="I33" s="136">
        <f t="shared" si="4"/>
        <v>6.1481294579198655</v>
      </c>
      <c r="J33" s="135">
        <v>10375553.034299999</v>
      </c>
      <c r="K33" s="8">
        <v>9834079.4284799993</v>
      </c>
      <c r="L33" s="9">
        <f t="shared" si="2"/>
        <v>-5.218744524074725</v>
      </c>
      <c r="M33" s="136">
        <f t="shared" si="5"/>
        <v>6.6917468171920262</v>
      </c>
    </row>
    <row r="34" spans="1:13" ht="14.25" x14ac:dyDescent="0.2">
      <c r="A34" s="160" t="s">
        <v>149</v>
      </c>
      <c r="B34" s="135">
        <v>455987.73937000002</v>
      </c>
      <c r="C34" s="8">
        <v>511514.92235000001</v>
      </c>
      <c r="D34" s="9">
        <f t="shared" si="0"/>
        <v>12.177341227796438</v>
      </c>
      <c r="E34" s="136">
        <f t="shared" si="3"/>
        <v>4.1012474269881354</v>
      </c>
      <c r="F34" s="135">
        <v>2233910.8167400002</v>
      </c>
      <c r="G34" s="8">
        <v>2335801.1831999999</v>
      </c>
      <c r="H34" s="9">
        <f t="shared" si="1"/>
        <v>4.5610758359946866</v>
      </c>
      <c r="I34" s="136">
        <f t="shared" si="4"/>
        <v>3.6990589063367594</v>
      </c>
      <c r="J34" s="135">
        <v>5505661.7409699997</v>
      </c>
      <c r="K34" s="8">
        <v>5405295.9220200004</v>
      </c>
      <c r="L34" s="9">
        <f t="shared" si="2"/>
        <v>-1.8229565068106892</v>
      </c>
      <c r="M34" s="136">
        <f t="shared" si="5"/>
        <v>3.6781146669820122</v>
      </c>
    </row>
    <row r="35" spans="1:13" ht="14.25" x14ac:dyDescent="0.2">
      <c r="A35" s="160" t="s">
        <v>150</v>
      </c>
      <c r="B35" s="135">
        <v>503328.08214999997</v>
      </c>
      <c r="C35" s="8">
        <v>571708.83573000005</v>
      </c>
      <c r="D35" s="9">
        <f t="shared" si="0"/>
        <v>13.58572191877454</v>
      </c>
      <c r="E35" s="136">
        <f t="shared" si="3"/>
        <v>4.5838729019907065</v>
      </c>
      <c r="F35" s="135">
        <v>2481394.8952899999</v>
      </c>
      <c r="G35" s="8">
        <v>2697039.5942799998</v>
      </c>
      <c r="H35" s="9">
        <f t="shared" si="1"/>
        <v>8.6904627473571718</v>
      </c>
      <c r="I35" s="136">
        <f t="shared" si="4"/>
        <v>4.2711290685693983</v>
      </c>
      <c r="J35" s="135">
        <v>6128061.45725</v>
      </c>
      <c r="K35" s="8">
        <v>6161644.2351799998</v>
      </c>
      <c r="L35" s="9">
        <f t="shared" si="2"/>
        <v>0.54801633704682717</v>
      </c>
      <c r="M35" s="136">
        <f t="shared" si="5"/>
        <v>4.1927832187347294</v>
      </c>
    </row>
    <row r="36" spans="1:13" ht="14.25" x14ac:dyDescent="0.2">
      <c r="A36" s="160" t="s">
        <v>151</v>
      </c>
      <c r="B36" s="135">
        <v>748298.24387000001</v>
      </c>
      <c r="C36" s="8">
        <v>966411.60571999999</v>
      </c>
      <c r="D36" s="9">
        <f t="shared" si="0"/>
        <v>29.147918445187781</v>
      </c>
      <c r="E36" s="136">
        <f t="shared" si="3"/>
        <v>7.7485385825335404</v>
      </c>
      <c r="F36" s="135">
        <v>3547671.8057400002</v>
      </c>
      <c r="G36" s="8">
        <v>4922464.0134399999</v>
      </c>
      <c r="H36" s="9">
        <f t="shared" si="1"/>
        <v>38.751955732648028</v>
      </c>
      <c r="I36" s="136">
        <f t="shared" si="4"/>
        <v>7.7953913547950906</v>
      </c>
      <c r="J36" s="135">
        <v>8919386.5063000005</v>
      </c>
      <c r="K36" s="8">
        <v>10449061.852220001</v>
      </c>
      <c r="L36" s="9">
        <f t="shared" si="2"/>
        <v>17.150006279462715</v>
      </c>
      <c r="M36" s="136">
        <f t="shared" si="5"/>
        <v>7.1102208295915039</v>
      </c>
    </row>
    <row r="37" spans="1:13" ht="14.25" x14ac:dyDescent="0.2">
      <c r="A37" s="161" t="s">
        <v>152</v>
      </c>
      <c r="B37" s="135">
        <v>233936.51415999999</v>
      </c>
      <c r="C37" s="8">
        <v>240636.78586</v>
      </c>
      <c r="D37" s="9">
        <f t="shared" si="0"/>
        <v>2.8641410358954853</v>
      </c>
      <c r="E37" s="136">
        <f t="shared" si="3"/>
        <v>1.9293884806194059</v>
      </c>
      <c r="F37" s="135">
        <v>1167981.4039499999</v>
      </c>
      <c r="G37" s="8">
        <v>1103737.79776</v>
      </c>
      <c r="H37" s="9">
        <f t="shared" si="1"/>
        <v>-5.5003963224700589</v>
      </c>
      <c r="I37" s="136">
        <f t="shared" si="4"/>
        <v>1.7479189412308236</v>
      </c>
      <c r="J37" s="135">
        <v>2745135.4353100001</v>
      </c>
      <c r="K37" s="8">
        <v>2586930.2647899999</v>
      </c>
      <c r="L37" s="9">
        <f t="shared" si="2"/>
        <v>-5.7631098446016926</v>
      </c>
      <c r="M37" s="136">
        <f t="shared" si="5"/>
        <v>1.7603154918163892</v>
      </c>
    </row>
    <row r="38" spans="1:13" ht="14.25" x14ac:dyDescent="0.2">
      <c r="A38" s="160" t="s">
        <v>153</v>
      </c>
      <c r="B38" s="135">
        <v>172098.34568</v>
      </c>
      <c r="C38" s="8">
        <v>303217.77049999998</v>
      </c>
      <c r="D38" s="9">
        <f t="shared" si="0"/>
        <v>76.188660792709598</v>
      </c>
      <c r="E38" s="136">
        <f t="shared" si="3"/>
        <v>2.431153123289139</v>
      </c>
      <c r="F38" s="135">
        <v>940951.60896999994</v>
      </c>
      <c r="G38" s="8">
        <v>1442618.6078999999</v>
      </c>
      <c r="H38" s="9">
        <f t="shared" si="1"/>
        <v>53.314856380249253</v>
      </c>
      <c r="I38" s="136">
        <f t="shared" si="4"/>
        <v>2.2845828011307741</v>
      </c>
      <c r="J38" s="135">
        <v>2403323.0622399999</v>
      </c>
      <c r="K38" s="8">
        <v>2943599.72444</v>
      </c>
      <c r="L38" s="9">
        <f t="shared" si="2"/>
        <v>22.480401020095865</v>
      </c>
      <c r="M38" s="136">
        <f t="shared" si="5"/>
        <v>2.0030165741861694</v>
      </c>
    </row>
    <row r="39" spans="1:13" ht="14.25" x14ac:dyDescent="0.2">
      <c r="A39" s="160" t="s">
        <v>154</v>
      </c>
      <c r="B39" s="135">
        <v>106338.51489999999</v>
      </c>
      <c r="C39" s="8">
        <v>133009.06012000001</v>
      </c>
      <c r="D39" s="9">
        <f>(C39-B39)/B39*100</f>
        <v>25.080795274488093</v>
      </c>
      <c r="E39" s="136">
        <f t="shared" si="3"/>
        <v>1.0664460443834405</v>
      </c>
      <c r="F39" s="135">
        <v>672528.51237999997</v>
      </c>
      <c r="G39" s="8">
        <v>640369.32882000005</v>
      </c>
      <c r="H39" s="9">
        <f t="shared" si="1"/>
        <v>-4.7818319919541139</v>
      </c>
      <c r="I39" s="136">
        <f t="shared" si="4"/>
        <v>1.0141119399003626</v>
      </c>
      <c r="J39" s="135">
        <v>1757604.07182</v>
      </c>
      <c r="K39" s="8">
        <v>1644959.73006</v>
      </c>
      <c r="L39" s="9">
        <f t="shared" si="2"/>
        <v>-6.4089713699489046</v>
      </c>
      <c r="M39" s="136">
        <f t="shared" si="5"/>
        <v>1.1193375158389842</v>
      </c>
    </row>
    <row r="40" spans="1:13" ht="14.25" x14ac:dyDescent="0.2">
      <c r="A40" s="160" t="s">
        <v>155</v>
      </c>
      <c r="B40" s="135">
        <v>286639.18878999999</v>
      </c>
      <c r="C40" s="8">
        <v>328647.98125999997</v>
      </c>
      <c r="D40" s="9">
        <f>(C40-B40)/B40*100</f>
        <v>14.655634718802119</v>
      </c>
      <c r="E40" s="136">
        <f t="shared" si="3"/>
        <v>2.6350486146817684</v>
      </c>
      <c r="F40" s="135">
        <v>1439101.2325299999</v>
      </c>
      <c r="G40" s="8">
        <v>1495924.798</v>
      </c>
      <c r="H40" s="9">
        <f t="shared" si="1"/>
        <v>3.948545396636332</v>
      </c>
      <c r="I40" s="136">
        <f t="shared" si="4"/>
        <v>2.3690004042514938</v>
      </c>
      <c r="J40" s="135">
        <v>3576720.65937</v>
      </c>
      <c r="K40" s="8">
        <v>3564714.6930300002</v>
      </c>
      <c r="L40" s="9">
        <f t="shared" si="2"/>
        <v>-0.33566966736827941</v>
      </c>
      <c r="M40" s="136">
        <f t="shared" si="5"/>
        <v>2.425663568691367</v>
      </c>
    </row>
    <row r="41" spans="1:13" ht="14.25" x14ac:dyDescent="0.2">
      <c r="A41" s="160" t="s">
        <v>156</v>
      </c>
      <c r="B41" s="135">
        <v>9036.3687800000007</v>
      </c>
      <c r="C41" s="8">
        <v>10905.49538</v>
      </c>
      <c r="D41" s="9">
        <f t="shared" si="0"/>
        <v>20.684487823658738</v>
      </c>
      <c r="E41" s="136">
        <f t="shared" si="3"/>
        <v>8.7438572978038157E-2</v>
      </c>
      <c r="F41" s="135">
        <v>40139.607409999997</v>
      </c>
      <c r="G41" s="8">
        <v>48339.645100000002</v>
      </c>
      <c r="H41" s="9">
        <f t="shared" si="1"/>
        <v>20.428793949681545</v>
      </c>
      <c r="I41" s="136">
        <f t="shared" si="4"/>
        <v>7.6552403527489196E-2</v>
      </c>
      <c r="J41" s="135">
        <v>98062.293099999995</v>
      </c>
      <c r="K41" s="8">
        <v>103883.51847</v>
      </c>
      <c r="L41" s="9">
        <f t="shared" si="2"/>
        <v>5.936252545169169</v>
      </c>
      <c r="M41" s="136">
        <f t="shared" si="5"/>
        <v>7.0689097961432565E-2</v>
      </c>
    </row>
    <row r="42" spans="1:13" ht="15.75" x14ac:dyDescent="0.25">
      <c r="A42" s="162" t="s">
        <v>31</v>
      </c>
      <c r="B42" s="133">
        <f>B43</f>
        <v>315280.87226999999</v>
      </c>
      <c r="C42" s="41">
        <f>C43</f>
        <v>446057.96574999997</v>
      </c>
      <c r="D42" s="40">
        <f t="shared" si="0"/>
        <v>41.479552038287054</v>
      </c>
      <c r="E42" s="134">
        <f t="shared" si="3"/>
        <v>3.5764236865566965</v>
      </c>
      <c r="F42" s="133">
        <f>F43</f>
        <v>1398266.6042299999</v>
      </c>
      <c r="G42" s="41">
        <f>G43</f>
        <v>1913284.94961</v>
      </c>
      <c r="H42" s="40">
        <f t="shared" si="1"/>
        <v>36.832628614741992</v>
      </c>
      <c r="I42" s="134">
        <f t="shared" si="4"/>
        <v>3.0299469767024942</v>
      </c>
      <c r="J42" s="133">
        <f>J43</f>
        <v>3708742.3167099999</v>
      </c>
      <c r="K42" s="41">
        <f>K43</f>
        <v>4302262.6148300003</v>
      </c>
      <c r="L42" s="40">
        <f t="shared" si="2"/>
        <v>16.003276783233304</v>
      </c>
      <c r="M42" s="134">
        <f t="shared" si="5"/>
        <v>2.9275391122158911</v>
      </c>
    </row>
    <row r="43" spans="1:13" ht="14.25" x14ac:dyDescent="0.2">
      <c r="A43" s="160" t="s">
        <v>157</v>
      </c>
      <c r="B43" s="135">
        <v>315280.87226999999</v>
      </c>
      <c r="C43" s="8">
        <v>446057.96574999997</v>
      </c>
      <c r="D43" s="9">
        <f t="shared" si="0"/>
        <v>41.479552038287054</v>
      </c>
      <c r="E43" s="136">
        <f t="shared" si="3"/>
        <v>3.5764236865566965</v>
      </c>
      <c r="F43" s="135">
        <v>1398266.6042299999</v>
      </c>
      <c r="G43" s="8">
        <v>1913284.94961</v>
      </c>
      <c r="H43" s="9">
        <f t="shared" si="1"/>
        <v>36.832628614741992</v>
      </c>
      <c r="I43" s="136">
        <f t="shared" si="4"/>
        <v>3.0299469767024942</v>
      </c>
      <c r="J43" s="135">
        <v>3708742.3167099999</v>
      </c>
      <c r="K43" s="8">
        <v>4302262.6148300003</v>
      </c>
      <c r="L43" s="9">
        <f t="shared" si="2"/>
        <v>16.003276783233304</v>
      </c>
      <c r="M43" s="136">
        <f t="shared" si="5"/>
        <v>2.9275391122158911</v>
      </c>
    </row>
    <row r="44" spans="1:13" ht="15.75" x14ac:dyDescent="0.25">
      <c r="A44" s="159" t="s">
        <v>33</v>
      </c>
      <c r="B44" s="138">
        <f>B8+B22+B42</f>
        <v>10768279.14776</v>
      </c>
      <c r="C44" s="5">
        <f>C8+C22+C42</f>
        <v>12472179.049330002</v>
      </c>
      <c r="D44" s="166">
        <f t="shared" si="0"/>
        <v>15.823325883267467</v>
      </c>
      <c r="E44" s="137">
        <f t="shared" si="3"/>
        <v>100</v>
      </c>
      <c r="F44" s="145">
        <f>F8+F22+F42</f>
        <v>53521338.925729997</v>
      </c>
      <c r="G44" s="11">
        <f>G8+G22+G42</f>
        <v>59579611.85029</v>
      </c>
      <c r="H44" s="12">
        <f t="shared" si="1"/>
        <v>11.319359803324225</v>
      </c>
      <c r="I44" s="146">
        <f t="shared" si="4"/>
        <v>94.352419818956776</v>
      </c>
      <c r="J44" s="145">
        <f>J8+J22+J42</f>
        <v>132021685.49354002</v>
      </c>
      <c r="K44" s="11">
        <f>K8+K22+K42</f>
        <v>137662823.46475998</v>
      </c>
      <c r="L44" s="12">
        <f t="shared" si="2"/>
        <v>4.2728874049225682</v>
      </c>
      <c r="M44" s="146">
        <f t="shared" si="5"/>
        <v>93.674732593486993</v>
      </c>
    </row>
    <row r="45" spans="1:13" ht="15.75" x14ac:dyDescent="0.25">
      <c r="A45" s="163" t="s">
        <v>34</v>
      </c>
      <c r="B45" s="139"/>
      <c r="C45" s="42"/>
      <c r="D45" s="43"/>
      <c r="E45" s="140"/>
      <c r="F45" s="147">
        <f>F46-F44</f>
        <v>3868832.8130299971</v>
      </c>
      <c r="G45" s="44">
        <f>G46-G44</f>
        <v>3566210.9750400037</v>
      </c>
      <c r="H45" s="45">
        <f t="shared" si="1"/>
        <v>-7.822044854737098</v>
      </c>
      <c r="I45" s="148">
        <f t="shared" si="4"/>
        <v>5.6475801810432209</v>
      </c>
      <c r="J45" s="147">
        <f>J46-J44</f>
        <v>7724088.352219969</v>
      </c>
      <c r="K45" s="44">
        <f>K46-K44</f>
        <v>9295507.4035700262</v>
      </c>
      <c r="L45" s="45">
        <f t="shared" ref="L45:L46" si="6">(K45-J45)/J45*100</f>
        <v>20.344395088365577</v>
      </c>
      <c r="M45" s="148">
        <f t="shared" si="5"/>
        <v>6.3252674065130101</v>
      </c>
    </row>
    <row r="46" spans="1:13" s="13" customFormat="1" ht="22.5" customHeight="1" thickBot="1" x14ac:dyDescent="0.35">
      <c r="A46" s="164" t="s">
        <v>35</v>
      </c>
      <c r="B46" s="141"/>
      <c r="C46" s="142"/>
      <c r="D46" s="143"/>
      <c r="E46" s="144"/>
      <c r="F46" s="149">
        <v>57390171.738759995</v>
      </c>
      <c r="G46" s="150">
        <v>63145822.825330004</v>
      </c>
      <c r="H46" s="167">
        <f t="shared" si="1"/>
        <v>10.028983904717567</v>
      </c>
      <c r="I46" s="151">
        <f t="shared" si="4"/>
        <v>100</v>
      </c>
      <c r="J46" s="149">
        <v>139745773.84575999</v>
      </c>
      <c r="K46" s="150">
        <v>146958330.86833</v>
      </c>
      <c r="L46" s="167">
        <f t="shared" si="6"/>
        <v>5.1611986710457858</v>
      </c>
      <c r="M46" s="151">
        <f t="shared" si="5"/>
        <v>100</v>
      </c>
    </row>
    <row r="47" spans="1:13" ht="20.25" customHeight="1" x14ac:dyDescent="0.2"/>
    <row r="48" spans="1:13" ht="15" x14ac:dyDescent="0.2">
      <c r="C48" s="100"/>
    </row>
    <row r="49" spans="1:3" ht="15" x14ac:dyDescent="0.2">
      <c r="A49" s="1" t="s">
        <v>224</v>
      </c>
      <c r="C49" s="101"/>
    </row>
    <row r="50" spans="1:3" x14ac:dyDescent="0.2">
      <c r="A50" s="1" t="s">
        <v>113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A76"/>
  <sheetViews>
    <sheetView showGridLines="0" workbookViewId="0">
      <selection activeCell="I55" sqref="I55"/>
    </sheetView>
  </sheetViews>
  <sheetFormatPr defaultColWidth="9.140625" defaultRowHeight="12.75" x14ac:dyDescent="0.2"/>
  <cols>
    <col min="4" max="4" width="18.5703125" customWidth="1"/>
    <col min="7" max="7" width="8" customWidth="1"/>
    <col min="8" max="8" width="10.42578125" bestFit="1" customWidth="1"/>
    <col min="11" max="11" width="9" customWidth="1"/>
    <col min="12" max="12" width="9.42578125" customWidth="1"/>
  </cols>
  <sheetData>
    <row r="12" ht="12.75" customHeight="1" x14ac:dyDescent="0.2"/>
    <row r="14" ht="12.75" customHeight="1" x14ac:dyDescent="0.2"/>
    <row r="25" ht="12.75" customHeight="1" x14ac:dyDescent="0.2"/>
    <row r="29" ht="12.75" customHeight="1" x14ac:dyDescent="0.2"/>
    <row r="43" ht="12.75" customHeight="1" x14ac:dyDescent="0.2"/>
    <row r="45" ht="12.75" customHeight="1" x14ac:dyDescent="0.2"/>
    <row r="59" spans="1:1" ht="12.75" customHeight="1" x14ac:dyDescent="0.2"/>
    <row r="61" spans="1:1" ht="12.75" customHeight="1" x14ac:dyDescent="0.2">
      <c r="A61" s="27"/>
    </row>
    <row r="76" ht="12.75" customHeight="1" x14ac:dyDescent="0.2"/>
  </sheetData>
  <pageMargins left="0.15748031496062992" right="0.15748031496062992" top="0.19685039370078741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66"/>
  <sheetViews>
    <sheetView showGridLines="0" workbookViewId="0">
      <selection activeCell="Q46" sqref="Q46"/>
    </sheetView>
  </sheetViews>
  <sheetFormatPr defaultColWidth="9.140625" defaultRowHeight="12.75" x14ac:dyDescent="0.2"/>
  <cols>
    <col min="1" max="1" width="2.42578125" customWidth="1"/>
    <col min="5" max="5" width="20.5703125" customWidth="1"/>
    <col min="7" max="7" width="6.5703125" customWidth="1"/>
    <col min="8" max="8" width="8.5703125" customWidth="1"/>
    <col min="10" max="10" width="9" customWidth="1"/>
    <col min="11" max="11" width="9.42578125" customWidth="1"/>
  </cols>
  <sheetData>
    <row r="2" spans="3:3" ht="15" x14ac:dyDescent="0.25">
      <c r="C2" s="28" t="s">
        <v>55</v>
      </c>
    </row>
    <row r="14" spans="3:3" ht="12.75" customHeight="1" x14ac:dyDescent="0.2"/>
    <row r="16" spans="3:3" ht="12.75" customHeight="1" x14ac:dyDescent="0.2"/>
    <row r="21" spans="3:3" ht="15" x14ac:dyDescent="0.25">
      <c r="C21" s="28" t="s">
        <v>56</v>
      </c>
    </row>
    <row r="34" ht="12.75" customHeight="1" x14ac:dyDescent="0.2"/>
    <row r="50" spans="2:2" ht="12.75" customHeight="1" x14ac:dyDescent="0.2"/>
    <row r="51" spans="2:2" x14ac:dyDescent="0.2">
      <c r="B51" s="27"/>
    </row>
    <row r="66" ht="12.75" customHeight="1" x14ac:dyDescent="0.2"/>
  </sheetData>
  <pageMargins left="0" right="0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2"/>
  <sheetViews>
    <sheetView showGridLines="0" workbookViewId="0">
      <selection activeCell="J14" sqref="J14"/>
    </sheetView>
  </sheetViews>
  <sheetFormatPr defaultColWidth="9.140625" defaultRowHeight="12.75" x14ac:dyDescent="0.2"/>
  <cols>
    <col min="4" max="4" width="17.42578125" customWidth="1"/>
  </cols>
  <sheetData>
    <row r="1" spans="2:2" ht="15" x14ac:dyDescent="0.25">
      <c r="B1" s="28" t="s">
        <v>14</v>
      </c>
    </row>
    <row r="2" spans="2:2" ht="15" x14ac:dyDescent="0.25">
      <c r="B2" s="28" t="s">
        <v>57</v>
      </c>
    </row>
    <row r="11" spans="2:2" ht="12.75" customHeight="1" x14ac:dyDescent="0.2"/>
    <row r="14" spans="2:2" ht="12.75" customHeight="1" x14ac:dyDescent="0.2"/>
    <row r="25" ht="12.75" customHeight="1" x14ac:dyDescent="0.2"/>
    <row r="31" ht="12.75" customHeight="1" x14ac:dyDescent="0.2"/>
    <row r="40" spans="1:1" ht="12.75" customHeight="1" x14ac:dyDescent="0.2"/>
    <row r="45" spans="1:1" x14ac:dyDescent="0.2">
      <c r="A45" s="27"/>
    </row>
    <row r="47" spans="1:1" ht="12.75" customHeight="1" x14ac:dyDescent="0.2"/>
    <row r="54" ht="12.75" customHeight="1" x14ac:dyDescent="0.2"/>
    <row r="69" ht="12.75" customHeight="1" x14ac:dyDescent="0.2"/>
    <row r="71" ht="12.75" customHeight="1" x14ac:dyDescent="0.2"/>
    <row r="82" ht="12.75" customHeight="1" x14ac:dyDescent="0.2"/>
  </sheetData>
  <pageMargins left="0" right="0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7"/>
  <sheetViews>
    <sheetView showGridLines="0" workbookViewId="0">
      <selection activeCell="H94" sqref="H94"/>
    </sheetView>
  </sheetViews>
  <sheetFormatPr defaultColWidth="9.140625" defaultRowHeight="12.75" x14ac:dyDescent="0.2"/>
  <cols>
    <col min="4" max="4" width="22.28515625" customWidth="1"/>
    <col min="9" max="9" width="17.85546875" customWidth="1"/>
  </cols>
  <sheetData>
    <row r="1" spans="2:2" ht="15" x14ac:dyDescent="0.25">
      <c r="B1" s="28" t="s">
        <v>58</v>
      </c>
    </row>
    <row r="10" spans="2:2" ht="12.75" customHeight="1" x14ac:dyDescent="0.2"/>
    <row r="13" spans="2:2" ht="12.75" customHeight="1" x14ac:dyDescent="0.2"/>
    <row r="18" spans="2:2" ht="15" x14ac:dyDescent="0.25">
      <c r="B18" s="28" t="s">
        <v>59</v>
      </c>
    </row>
    <row r="19" spans="2:2" ht="15" x14ac:dyDescent="0.25">
      <c r="B19" s="28"/>
    </row>
    <row r="20" spans="2:2" ht="15" x14ac:dyDescent="0.25">
      <c r="B20" s="28"/>
    </row>
    <row r="21" spans="2:2" ht="15" x14ac:dyDescent="0.25">
      <c r="B21" s="28"/>
    </row>
    <row r="26" spans="2:2" ht="12.75" customHeight="1" x14ac:dyDescent="0.2"/>
    <row r="29" spans="2:2" ht="12.75" customHeight="1" x14ac:dyDescent="0.2"/>
    <row r="40" ht="12.75" customHeight="1" x14ac:dyDescent="0.2"/>
    <row r="42" ht="12.75" customHeight="1" x14ac:dyDescent="0.2"/>
    <row r="44" ht="12.75" customHeight="1" x14ac:dyDescent="0.2"/>
    <row r="51" spans="1:1" x14ac:dyDescent="0.2">
      <c r="A51" s="27"/>
    </row>
    <row r="53" spans="1:1" ht="12.75" customHeight="1" x14ac:dyDescent="0.2"/>
    <row r="54" spans="1:1" ht="12.75" customHeight="1" x14ac:dyDescent="0.2"/>
    <row r="57" spans="1:1" ht="12.75" customHeight="1" x14ac:dyDescent="0.2"/>
    <row r="64" spans="1:1" ht="12.75" customHeight="1" x14ac:dyDescent="0.2"/>
    <row r="67" ht="12.75" customHeight="1" x14ac:dyDescent="0.2"/>
    <row r="69" ht="12.75" customHeight="1" x14ac:dyDescent="0.2"/>
    <row r="77" ht="12.75" customHeight="1" x14ac:dyDescent="0.2"/>
    <row r="96" ht="12.75" customHeight="1" x14ac:dyDescent="0.2"/>
    <row r="114" ht="12.75" customHeight="1" x14ac:dyDescent="0.2"/>
    <row r="127" ht="12.75" customHeight="1" x14ac:dyDescent="0.2"/>
    <row r="147" ht="12.75" customHeight="1" x14ac:dyDescent="0.2"/>
  </sheetData>
  <pageMargins left="0" right="0" top="0" bottom="0.19685039370078741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0"/>
  <sheetViews>
    <sheetView showGridLines="0" zoomScale="90" zoomScaleNormal="90" workbookViewId="0"/>
  </sheetViews>
  <sheetFormatPr defaultColWidth="9.140625" defaultRowHeight="12.75" x14ac:dyDescent="0.2"/>
  <cols>
    <col min="1" max="1" width="7" customWidth="1"/>
    <col min="2" max="2" width="40.28515625" customWidth="1"/>
    <col min="3" max="4" width="11" style="37" bestFit="1" customWidth="1"/>
    <col min="5" max="5" width="12.28515625" style="38" bestFit="1" customWidth="1"/>
    <col min="6" max="6" width="11" style="38" bestFit="1" customWidth="1"/>
    <col min="7" max="7" width="12.28515625" style="38" bestFit="1" customWidth="1"/>
    <col min="8" max="8" width="11.42578125" style="38" bestFit="1" customWidth="1"/>
    <col min="9" max="9" width="12.28515625" style="38" bestFit="1" customWidth="1"/>
    <col min="10" max="10" width="12.7109375" style="38" bestFit="1" customWidth="1"/>
    <col min="11" max="11" width="12.28515625" style="38" bestFit="1" customWidth="1"/>
    <col min="12" max="12" width="11" style="38" customWidth="1"/>
    <col min="13" max="13" width="12.28515625" style="38" bestFit="1" customWidth="1"/>
    <col min="14" max="14" width="11" style="38" bestFit="1" customWidth="1"/>
    <col min="15" max="15" width="13.5703125" style="37" bestFit="1" customWidth="1"/>
  </cols>
  <sheetData>
    <row r="1" spans="1:15" ht="16.5" thickBot="1" x14ac:dyDescent="0.3">
      <c r="B1" s="29" t="s">
        <v>60</v>
      </c>
      <c r="C1" s="30" t="s">
        <v>44</v>
      </c>
      <c r="D1" s="30" t="s">
        <v>45</v>
      </c>
      <c r="E1" s="30" t="s">
        <v>46</v>
      </c>
      <c r="F1" s="30" t="s">
        <v>47</v>
      </c>
      <c r="G1" s="30" t="s">
        <v>48</v>
      </c>
      <c r="H1" s="30" t="s">
        <v>49</v>
      </c>
      <c r="I1" s="30" t="s">
        <v>0</v>
      </c>
      <c r="J1" s="30" t="s">
        <v>61</v>
      </c>
      <c r="K1" s="30" t="s">
        <v>50</v>
      </c>
      <c r="L1" s="30" t="s">
        <v>51</v>
      </c>
      <c r="M1" s="30" t="s">
        <v>52</v>
      </c>
      <c r="N1" s="30" t="s">
        <v>53</v>
      </c>
      <c r="O1" s="31" t="s">
        <v>42</v>
      </c>
    </row>
    <row r="2" spans="1:15" s="54" customFormat="1" ht="16.5" thickTop="1" thickBot="1" x14ac:dyDescent="0.3">
      <c r="A2" s="32">
        <v>2017</v>
      </c>
      <c r="B2" s="33" t="s">
        <v>2</v>
      </c>
      <c r="C2" s="114">
        <f>C4+C6+C8+C10+C12+C14+C16+C18+C20+C22</f>
        <v>1652835.9835599996</v>
      </c>
      <c r="D2" s="114">
        <f t="shared" ref="D2:O2" si="0">D4+D6+D8+D10+D12+D14+D16+D18+D20+D22</f>
        <v>1666688.3423799998</v>
      </c>
      <c r="E2" s="114">
        <f t="shared" si="0"/>
        <v>1869043.8667499998</v>
      </c>
      <c r="F2" s="114">
        <f t="shared" si="0"/>
        <v>1611047.9924900001</v>
      </c>
      <c r="G2" s="114">
        <f t="shared" si="0"/>
        <v>1679125.2724700002</v>
      </c>
      <c r="H2" s="114"/>
      <c r="I2" s="114"/>
      <c r="J2" s="114"/>
      <c r="K2" s="114"/>
      <c r="L2" s="114"/>
      <c r="M2" s="114"/>
      <c r="N2" s="114"/>
      <c r="O2" s="114">
        <f t="shared" si="0"/>
        <v>8478741.4576500002</v>
      </c>
    </row>
    <row r="3" spans="1:15" ht="15.75" thickTop="1" x14ac:dyDescent="0.25">
      <c r="A3" s="34">
        <v>2016</v>
      </c>
      <c r="B3" s="33" t="s">
        <v>2</v>
      </c>
      <c r="C3" s="114">
        <f>C5+C7+C9+C11+C13+C15+C17+C19+C21+C23</f>
        <v>1452230.2365300001</v>
      </c>
      <c r="D3" s="114">
        <f t="shared" ref="D3:O3" si="1">D5+D7+D9+D11+D13+D15+D17+D19+D21+D23</f>
        <v>1713751.0249500002</v>
      </c>
      <c r="E3" s="114">
        <f t="shared" si="1"/>
        <v>1749758.1961499997</v>
      </c>
      <c r="F3" s="114">
        <f t="shared" si="1"/>
        <v>1635750.9739400002</v>
      </c>
      <c r="G3" s="114">
        <f t="shared" si="1"/>
        <v>1600474.6234799998</v>
      </c>
      <c r="H3" s="114">
        <f t="shared" si="1"/>
        <v>1703011.4638099996</v>
      </c>
      <c r="I3" s="114">
        <f t="shared" si="1"/>
        <v>1205016.3451400001</v>
      </c>
      <c r="J3" s="114">
        <f t="shared" si="1"/>
        <v>1627300.5343800001</v>
      </c>
      <c r="K3" s="114">
        <f t="shared" si="1"/>
        <v>1546001.07372</v>
      </c>
      <c r="L3" s="114">
        <f t="shared" si="1"/>
        <v>1938893.6728400001</v>
      </c>
      <c r="M3" s="114">
        <f t="shared" si="1"/>
        <v>2043854.6760200004</v>
      </c>
      <c r="N3" s="114">
        <f t="shared" si="1"/>
        <v>1997209.2945000003</v>
      </c>
      <c r="O3" s="114">
        <f t="shared" si="1"/>
        <v>20213252.115460001</v>
      </c>
    </row>
    <row r="4" spans="1:15" s="54" customFormat="1" ht="15" x14ac:dyDescent="0.25">
      <c r="A4" s="32">
        <v>2017</v>
      </c>
      <c r="B4" s="35" t="s">
        <v>131</v>
      </c>
      <c r="C4" s="115">
        <v>523452.34405999997</v>
      </c>
      <c r="D4" s="115">
        <v>556393.19519999996</v>
      </c>
      <c r="E4" s="115">
        <v>622730.87216000003</v>
      </c>
      <c r="F4" s="115">
        <v>523800.34224000003</v>
      </c>
      <c r="G4" s="115">
        <v>529110.44441999996</v>
      </c>
      <c r="H4" s="115"/>
      <c r="I4" s="115"/>
      <c r="J4" s="115"/>
      <c r="K4" s="115"/>
      <c r="L4" s="115"/>
      <c r="M4" s="115"/>
      <c r="N4" s="115"/>
      <c r="O4" s="116">
        <v>2755487.19808</v>
      </c>
    </row>
    <row r="5" spans="1:15" ht="15" x14ac:dyDescent="0.25">
      <c r="A5" s="34">
        <v>2016</v>
      </c>
      <c r="B5" s="35" t="s">
        <v>131</v>
      </c>
      <c r="C5" s="115">
        <v>460617.42556</v>
      </c>
      <c r="D5" s="115">
        <v>562243.6078</v>
      </c>
      <c r="E5" s="115">
        <v>569482.75214999996</v>
      </c>
      <c r="F5" s="115">
        <v>532964.35138999997</v>
      </c>
      <c r="G5" s="115">
        <v>511399.68602999998</v>
      </c>
      <c r="H5" s="115">
        <v>532806.79845</v>
      </c>
      <c r="I5" s="115">
        <v>385329.33100000001</v>
      </c>
      <c r="J5" s="115">
        <v>540411.59606000001</v>
      </c>
      <c r="K5" s="115">
        <v>477843.75881999999</v>
      </c>
      <c r="L5" s="115">
        <v>569525.50392000005</v>
      </c>
      <c r="M5" s="115">
        <v>602068.51049000002</v>
      </c>
      <c r="N5" s="115">
        <v>614296.99025999999</v>
      </c>
      <c r="O5" s="116">
        <v>6358990.3119299999</v>
      </c>
    </row>
    <row r="6" spans="1:15" s="54" customFormat="1" ht="15" x14ac:dyDescent="0.25">
      <c r="A6" s="32">
        <v>2017</v>
      </c>
      <c r="B6" s="35" t="s">
        <v>132</v>
      </c>
      <c r="C6" s="115">
        <v>193221.33689999999</v>
      </c>
      <c r="D6" s="115">
        <v>168184.44751999999</v>
      </c>
      <c r="E6" s="115">
        <v>154704.73994</v>
      </c>
      <c r="F6" s="115">
        <v>119510.13919</v>
      </c>
      <c r="G6" s="115">
        <v>129025.21030999999</v>
      </c>
      <c r="H6" s="115"/>
      <c r="I6" s="115"/>
      <c r="J6" s="115"/>
      <c r="K6" s="115"/>
      <c r="L6" s="115"/>
      <c r="M6" s="115"/>
      <c r="N6" s="115"/>
      <c r="O6" s="116">
        <v>764645.87386000005</v>
      </c>
    </row>
    <row r="7" spans="1:15" ht="15" x14ac:dyDescent="0.25">
      <c r="A7" s="34">
        <v>2016</v>
      </c>
      <c r="B7" s="35" t="s">
        <v>132</v>
      </c>
      <c r="C7" s="115">
        <v>133429.35513000001</v>
      </c>
      <c r="D7" s="115">
        <v>159285.92468</v>
      </c>
      <c r="E7" s="115">
        <v>147173.71935999999</v>
      </c>
      <c r="F7" s="115">
        <v>137714.88571999999</v>
      </c>
      <c r="G7" s="115">
        <v>140656.67981</v>
      </c>
      <c r="H7" s="115">
        <v>170139.92357000001</v>
      </c>
      <c r="I7" s="115">
        <v>86562.877980000005</v>
      </c>
      <c r="J7" s="115">
        <v>84454.955669999996</v>
      </c>
      <c r="K7" s="115">
        <v>116633.14692</v>
      </c>
      <c r="L7" s="115">
        <v>215700.20228</v>
      </c>
      <c r="M7" s="115">
        <v>302959.27841999999</v>
      </c>
      <c r="N7" s="115">
        <v>278524.51552999998</v>
      </c>
      <c r="O7" s="116">
        <v>1973235.4650699999</v>
      </c>
    </row>
    <row r="8" spans="1:15" s="54" customFormat="1" ht="15" x14ac:dyDescent="0.25">
      <c r="A8" s="32">
        <v>2017</v>
      </c>
      <c r="B8" s="35" t="s">
        <v>133</v>
      </c>
      <c r="C8" s="115">
        <v>98614.87371</v>
      </c>
      <c r="D8" s="115">
        <v>100791.01846000001</v>
      </c>
      <c r="E8" s="115">
        <v>123951.98297</v>
      </c>
      <c r="F8" s="115">
        <v>106874.11371000001</v>
      </c>
      <c r="G8" s="115">
        <v>114468.37161</v>
      </c>
      <c r="H8" s="115"/>
      <c r="I8" s="115"/>
      <c r="J8" s="115"/>
      <c r="K8" s="115"/>
      <c r="L8" s="115"/>
      <c r="M8" s="115"/>
      <c r="N8" s="115"/>
      <c r="O8" s="116">
        <v>544700.36046</v>
      </c>
    </row>
    <row r="9" spans="1:15" ht="15" x14ac:dyDescent="0.25">
      <c r="A9" s="34">
        <v>2016</v>
      </c>
      <c r="B9" s="35" t="s">
        <v>133</v>
      </c>
      <c r="C9" s="115">
        <v>82622.645980000001</v>
      </c>
      <c r="D9" s="115">
        <v>106492.30809999999</v>
      </c>
      <c r="E9" s="115">
        <v>115798.31797</v>
      </c>
      <c r="F9" s="115">
        <v>101382.8031</v>
      </c>
      <c r="G9" s="115">
        <v>99962.766449999996</v>
      </c>
      <c r="H9" s="115">
        <v>118828.08306</v>
      </c>
      <c r="I9" s="115">
        <v>86506.436709999994</v>
      </c>
      <c r="J9" s="115">
        <v>125928.92105</v>
      </c>
      <c r="K9" s="115">
        <v>119612.67842</v>
      </c>
      <c r="L9" s="115">
        <v>128962.44279</v>
      </c>
      <c r="M9" s="115">
        <v>127900.31873</v>
      </c>
      <c r="N9" s="115">
        <v>112050.02466</v>
      </c>
      <c r="O9" s="116">
        <v>1326047.7470199999</v>
      </c>
    </row>
    <row r="10" spans="1:15" s="54" customFormat="1" ht="15" x14ac:dyDescent="0.25">
      <c r="A10" s="32">
        <v>2017</v>
      </c>
      <c r="B10" s="35" t="s">
        <v>134</v>
      </c>
      <c r="C10" s="115">
        <v>96371.963749999995</v>
      </c>
      <c r="D10" s="115">
        <v>93815.938510000007</v>
      </c>
      <c r="E10" s="115">
        <v>115660.82781</v>
      </c>
      <c r="F10" s="115">
        <v>97496.089139999996</v>
      </c>
      <c r="G10" s="115">
        <v>97096.496190000005</v>
      </c>
      <c r="H10" s="115"/>
      <c r="I10" s="115"/>
      <c r="J10" s="115"/>
      <c r="K10" s="115"/>
      <c r="L10" s="115"/>
      <c r="M10" s="115"/>
      <c r="N10" s="115"/>
      <c r="O10" s="116">
        <v>500441.31540000002</v>
      </c>
    </row>
    <row r="11" spans="1:15" ht="15" x14ac:dyDescent="0.25">
      <c r="A11" s="34">
        <v>2016</v>
      </c>
      <c r="B11" s="35" t="s">
        <v>134</v>
      </c>
      <c r="C11" s="115">
        <v>89731.465129999997</v>
      </c>
      <c r="D11" s="115">
        <v>105702.40222</v>
      </c>
      <c r="E11" s="115">
        <v>108063.88145</v>
      </c>
      <c r="F11" s="115">
        <v>96465.707190000001</v>
      </c>
      <c r="G11" s="115">
        <v>96136.855660000001</v>
      </c>
      <c r="H11" s="115">
        <v>99356.71286</v>
      </c>
      <c r="I11" s="115">
        <v>54505.851459999998</v>
      </c>
      <c r="J11" s="115">
        <v>88499.630420000001</v>
      </c>
      <c r="K11" s="115">
        <v>133309.95624</v>
      </c>
      <c r="L11" s="115">
        <v>164858.28182</v>
      </c>
      <c r="M11" s="115">
        <v>145164.17379</v>
      </c>
      <c r="N11" s="115">
        <v>115269.88946000001</v>
      </c>
      <c r="O11" s="116">
        <v>1297064.8077</v>
      </c>
    </row>
    <row r="12" spans="1:15" s="54" customFormat="1" ht="15" x14ac:dyDescent="0.25">
      <c r="A12" s="32">
        <v>2017</v>
      </c>
      <c r="B12" s="35" t="s">
        <v>135</v>
      </c>
      <c r="C12" s="115">
        <v>154109.16127000001</v>
      </c>
      <c r="D12" s="115">
        <v>152109.84158000001</v>
      </c>
      <c r="E12" s="115">
        <v>166918.70240000001</v>
      </c>
      <c r="F12" s="115">
        <v>137385.49256000001</v>
      </c>
      <c r="G12" s="115">
        <v>123429.07249000001</v>
      </c>
      <c r="H12" s="115"/>
      <c r="I12" s="115"/>
      <c r="J12" s="115"/>
      <c r="K12" s="115"/>
      <c r="L12" s="115"/>
      <c r="M12" s="115"/>
      <c r="N12" s="115"/>
      <c r="O12" s="116">
        <v>733952.27029999997</v>
      </c>
    </row>
    <row r="13" spans="1:15" ht="15" x14ac:dyDescent="0.25">
      <c r="A13" s="34">
        <v>2016</v>
      </c>
      <c r="B13" s="35" t="s">
        <v>135</v>
      </c>
      <c r="C13" s="115">
        <v>178413.55434</v>
      </c>
      <c r="D13" s="115">
        <v>169593.44938000001</v>
      </c>
      <c r="E13" s="115">
        <v>138571.21487</v>
      </c>
      <c r="F13" s="115">
        <v>141600.09865</v>
      </c>
      <c r="G13" s="115">
        <v>140964.30918000001</v>
      </c>
      <c r="H13" s="115">
        <v>154724.56434000001</v>
      </c>
      <c r="I13" s="115">
        <v>112831.10505</v>
      </c>
      <c r="J13" s="115">
        <v>122909.36539000001</v>
      </c>
      <c r="K13" s="115">
        <v>137872.99599</v>
      </c>
      <c r="L13" s="115">
        <v>250831.77413000001</v>
      </c>
      <c r="M13" s="115">
        <v>231839.25833000001</v>
      </c>
      <c r="N13" s="115">
        <v>203877.35944999999</v>
      </c>
      <c r="O13" s="116">
        <v>1984029.0490999999</v>
      </c>
    </row>
    <row r="14" spans="1:15" s="54" customFormat="1" ht="15" x14ac:dyDescent="0.25">
      <c r="A14" s="32">
        <v>2017</v>
      </c>
      <c r="B14" s="35" t="s">
        <v>136</v>
      </c>
      <c r="C14" s="115">
        <v>25053.806250000001</v>
      </c>
      <c r="D14" s="115">
        <v>28959.574209999999</v>
      </c>
      <c r="E14" s="115">
        <v>31758.512920000001</v>
      </c>
      <c r="F14" s="115">
        <v>27550.555660000002</v>
      </c>
      <c r="G14" s="115">
        <v>25558.90119</v>
      </c>
      <c r="H14" s="115"/>
      <c r="I14" s="115"/>
      <c r="J14" s="115"/>
      <c r="K14" s="115"/>
      <c r="L14" s="115"/>
      <c r="M14" s="115"/>
      <c r="N14" s="115"/>
      <c r="O14" s="116">
        <v>138881.35023000001</v>
      </c>
    </row>
    <row r="15" spans="1:15" ht="15" x14ac:dyDescent="0.25">
      <c r="A15" s="34">
        <v>2016</v>
      </c>
      <c r="B15" s="35" t="s">
        <v>136</v>
      </c>
      <c r="C15" s="115">
        <v>10191.507659999999</v>
      </c>
      <c r="D15" s="115">
        <v>15895.20304</v>
      </c>
      <c r="E15" s="115">
        <v>18612.352360000001</v>
      </c>
      <c r="F15" s="115">
        <v>16074.062110000001</v>
      </c>
      <c r="G15" s="115">
        <v>13709.48552</v>
      </c>
      <c r="H15" s="115">
        <v>15906.68377</v>
      </c>
      <c r="I15" s="115">
        <v>7864.1694500000003</v>
      </c>
      <c r="J15" s="115">
        <v>14110.55587</v>
      </c>
      <c r="K15" s="115">
        <v>16903.757259999998</v>
      </c>
      <c r="L15" s="115">
        <v>16057.673000000001</v>
      </c>
      <c r="M15" s="115">
        <v>19860.462739999999</v>
      </c>
      <c r="N15" s="115">
        <v>25643.104299999999</v>
      </c>
      <c r="O15" s="116">
        <v>190829.01707999999</v>
      </c>
    </row>
    <row r="16" spans="1:15" ht="15" x14ac:dyDescent="0.25">
      <c r="A16" s="32">
        <v>2017</v>
      </c>
      <c r="B16" s="35" t="s">
        <v>137</v>
      </c>
      <c r="C16" s="115">
        <v>72553.879400000005</v>
      </c>
      <c r="D16" s="115">
        <v>56698.544040000001</v>
      </c>
      <c r="E16" s="115">
        <v>62550.802020000003</v>
      </c>
      <c r="F16" s="115">
        <v>54475.132640000003</v>
      </c>
      <c r="G16" s="115">
        <v>98117.736860000005</v>
      </c>
      <c r="H16" s="115"/>
      <c r="I16" s="115"/>
      <c r="J16" s="115"/>
      <c r="K16" s="115"/>
      <c r="L16" s="115"/>
      <c r="M16" s="115"/>
      <c r="N16" s="115"/>
      <c r="O16" s="116">
        <v>344396.09496000002</v>
      </c>
    </row>
    <row r="17" spans="1:15" ht="15" x14ac:dyDescent="0.25">
      <c r="A17" s="34">
        <v>2016</v>
      </c>
      <c r="B17" s="35" t="s">
        <v>137</v>
      </c>
      <c r="C17" s="115">
        <v>84511.730519999997</v>
      </c>
      <c r="D17" s="115">
        <v>95207.148939999999</v>
      </c>
      <c r="E17" s="115">
        <v>120666.01637</v>
      </c>
      <c r="F17" s="115">
        <v>106168.6369</v>
      </c>
      <c r="G17" s="115">
        <v>77918.443740000002</v>
      </c>
      <c r="H17" s="115">
        <v>73102.883369999996</v>
      </c>
      <c r="I17" s="115">
        <v>63427.968549999998</v>
      </c>
      <c r="J17" s="115">
        <v>105204.74516999999</v>
      </c>
      <c r="K17" s="115">
        <v>70332.889139999999</v>
      </c>
      <c r="L17" s="115">
        <v>74471.286319999999</v>
      </c>
      <c r="M17" s="115">
        <v>63456.790180000004</v>
      </c>
      <c r="N17" s="115">
        <v>75289.751940000002</v>
      </c>
      <c r="O17" s="116">
        <v>1009758.29114</v>
      </c>
    </row>
    <row r="18" spans="1:15" ht="15" x14ac:dyDescent="0.25">
      <c r="A18" s="32">
        <v>2017</v>
      </c>
      <c r="B18" s="35" t="s">
        <v>138</v>
      </c>
      <c r="C18" s="115">
        <v>7065.8872499999998</v>
      </c>
      <c r="D18" s="115">
        <v>8665.6867299999994</v>
      </c>
      <c r="E18" s="115">
        <v>14857.42654</v>
      </c>
      <c r="F18" s="115">
        <v>10093.763419999999</v>
      </c>
      <c r="G18" s="115">
        <v>6490.4448499999999</v>
      </c>
      <c r="H18" s="115"/>
      <c r="I18" s="115"/>
      <c r="J18" s="115"/>
      <c r="K18" s="115"/>
      <c r="L18" s="115"/>
      <c r="M18" s="115"/>
      <c r="N18" s="115"/>
      <c r="O18" s="116">
        <v>47173.208789999997</v>
      </c>
    </row>
    <row r="19" spans="1:15" ht="15" x14ac:dyDescent="0.25">
      <c r="A19" s="34">
        <v>2016</v>
      </c>
      <c r="B19" s="35" t="s">
        <v>138</v>
      </c>
      <c r="C19" s="115">
        <v>6380.1968100000004</v>
      </c>
      <c r="D19" s="115">
        <v>10943.8946</v>
      </c>
      <c r="E19" s="115">
        <v>11918.69154</v>
      </c>
      <c r="F19" s="115">
        <v>14289.86443</v>
      </c>
      <c r="G19" s="115">
        <v>5571.9104900000002</v>
      </c>
      <c r="H19" s="115">
        <v>3156.9027799999999</v>
      </c>
      <c r="I19" s="115">
        <v>3344.2157099999999</v>
      </c>
      <c r="J19" s="115">
        <v>4817.8857399999997</v>
      </c>
      <c r="K19" s="115">
        <v>5467.3721800000003</v>
      </c>
      <c r="L19" s="115">
        <v>3457.1936799999999</v>
      </c>
      <c r="M19" s="115">
        <v>5491.6414599999998</v>
      </c>
      <c r="N19" s="115">
        <v>6517.1455100000003</v>
      </c>
      <c r="O19" s="116">
        <v>81356.914929999999</v>
      </c>
    </row>
    <row r="20" spans="1:15" ht="15" x14ac:dyDescent="0.25">
      <c r="A20" s="32">
        <v>2017</v>
      </c>
      <c r="B20" s="35" t="s">
        <v>139</v>
      </c>
      <c r="C20" s="117">
        <v>170734.96726999999</v>
      </c>
      <c r="D20" s="117">
        <v>170754.34839</v>
      </c>
      <c r="E20" s="117">
        <v>185569.46166999999</v>
      </c>
      <c r="F20" s="117">
        <v>163746.05293999999</v>
      </c>
      <c r="G20" s="117">
        <v>172579.04066</v>
      </c>
      <c r="H20" s="115"/>
      <c r="I20" s="115"/>
      <c r="J20" s="115"/>
      <c r="K20" s="115"/>
      <c r="L20" s="115"/>
      <c r="M20" s="115"/>
      <c r="N20" s="115"/>
      <c r="O20" s="116">
        <v>863383.87092999998</v>
      </c>
    </row>
    <row r="21" spans="1:15" ht="15" x14ac:dyDescent="0.25">
      <c r="A21" s="34">
        <v>2016</v>
      </c>
      <c r="B21" s="35" t="s">
        <v>139</v>
      </c>
      <c r="C21" s="115">
        <v>134162.91104000001</v>
      </c>
      <c r="D21" s="115">
        <v>143119.48126</v>
      </c>
      <c r="E21" s="115">
        <v>150086.95507</v>
      </c>
      <c r="F21" s="115">
        <v>144289.19433999999</v>
      </c>
      <c r="G21" s="115">
        <v>154677.59112</v>
      </c>
      <c r="H21" s="115">
        <v>155034.36575999999</v>
      </c>
      <c r="I21" s="115">
        <v>131760.60505000001</v>
      </c>
      <c r="J21" s="115">
        <v>174431.12315</v>
      </c>
      <c r="K21" s="115">
        <v>149466.84672</v>
      </c>
      <c r="L21" s="115">
        <v>166819.5215</v>
      </c>
      <c r="M21" s="115">
        <v>175058.29003</v>
      </c>
      <c r="N21" s="115">
        <v>211832.53851000001</v>
      </c>
      <c r="O21" s="116">
        <v>1890739.4235499999</v>
      </c>
    </row>
    <row r="22" spans="1:15" ht="15" x14ac:dyDescent="0.25">
      <c r="A22" s="32">
        <v>2017</v>
      </c>
      <c r="B22" s="35" t="s">
        <v>140</v>
      </c>
      <c r="C22" s="117">
        <v>311657.76370000001</v>
      </c>
      <c r="D22" s="117">
        <v>330315.74774000002</v>
      </c>
      <c r="E22" s="117">
        <v>390340.53831999999</v>
      </c>
      <c r="F22" s="117">
        <v>370116.31099000003</v>
      </c>
      <c r="G22" s="117">
        <v>383249.55388999998</v>
      </c>
      <c r="H22" s="115"/>
      <c r="I22" s="115"/>
      <c r="J22" s="115"/>
      <c r="K22" s="115"/>
      <c r="L22" s="115"/>
      <c r="M22" s="115"/>
      <c r="N22" s="115"/>
      <c r="O22" s="116">
        <v>1785679.9146400001</v>
      </c>
    </row>
    <row r="23" spans="1:15" ht="15" x14ac:dyDescent="0.25">
      <c r="A23" s="34">
        <v>2016</v>
      </c>
      <c r="B23" s="35" t="s">
        <v>140</v>
      </c>
      <c r="C23" s="115">
        <v>272169.44436000002</v>
      </c>
      <c r="D23" s="117">
        <v>345267.60492999997</v>
      </c>
      <c r="E23" s="115">
        <v>369384.29501</v>
      </c>
      <c r="F23" s="115">
        <v>344801.37011000002</v>
      </c>
      <c r="G23" s="115">
        <v>359476.89548000001</v>
      </c>
      <c r="H23" s="115">
        <v>379954.54584999999</v>
      </c>
      <c r="I23" s="115">
        <v>272883.78418000002</v>
      </c>
      <c r="J23" s="115">
        <v>366531.75585999998</v>
      </c>
      <c r="K23" s="115">
        <v>318557.67203000002</v>
      </c>
      <c r="L23" s="115">
        <v>348209.79340000002</v>
      </c>
      <c r="M23" s="115">
        <v>370055.95185000001</v>
      </c>
      <c r="N23" s="115">
        <v>353907.97487999999</v>
      </c>
      <c r="O23" s="116">
        <v>4101201.08794</v>
      </c>
    </row>
    <row r="24" spans="1:15" ht="15" x14ac:dyDescent="0.25">
      <c r="A24" s="32">
        <v>2017</v>
      </c>
      <c r="B24" s="33" t="s">
        <v>14</v>
      </c>
      <c r="C24" s="118">
        <f>C26+C28+C30+C32+C34+C36+C38+C40+C42+C44+C46+C48+C50+C52+C54+C56</f>
        <v>8505202.5565900002</v>
      </c>
      <c r="D24" s="118">
        <f t="shared" ref="D24:O24" si="2">D26+D28+D30+D32+D34+D36+D38+D40+D42+D44+D46+D48+D50+D52+D54+D56</f>
        <v>9257963.2523299996</v>
      </c>
      <c r="E24" s="118">
        <f t="shared" si="2"/>
        <v>11324065.57628</v>
      </c>
      <c r="F24" s="118">
        <f t="shared" si="2"/>
        <v>9753358.2467200011</v>
      </c>
      <c r="G24" s="118">
        <f t="shared" si="2"/>
        <v>10346995.811109999</v>
      </c>
      <c r="H24" s="118"/>
      <c r="I24" s="118"/>
      <c r="J24" s="118"/>
      <c r="K24" s="118"/>
      <c r="L24" s="118"/>
      <c r="M24" s="118"/>
      <c r="N24" s="118"/>
      <c r="O24" s="118">
        <f t="shared" si="2"/>
        <v>49187585.44303</v>
      </c>
    </row>
    <row r="25" spans="1:15" ht="15" x14ac:dyDescent="0.25">
      <c r="A25" s="34">
        <v>2016</v>
      </c>
      <c r="B25" s="33" t="s">
        <v>14</v>
      </c>
      <c r="C25" s="118">
        <f>C27+C29+C31+C33+C35+C37+C39+C41+C43+C45+C47+C49+C51+C53+C55+C57</f>
        <v>7469134.8824299993</v>
      </c>
      <c r="D25" s="118">
        <f t="shared" ref="D25:O25" si="3">D27+D29+D31+D33+D35+D37+D39+D41+D43+D45+D47+D49+D51+D53+D55+D57</f>
        <v>8788241.7385799997</v>
      </c>
      <c r="E25" s="118">
        <f t="shared" si="3"/>
        <v>9425306.8478799984</v>
      </c>
      <c r="F25" s="118">
        <f t="shared" si="3"/>
        <v>9435900.1455500014</v>
      </c>
      <c r="G25" s="118">
        <f t="shared" si="3"/>
        <v>8852523.6520099994</v>
      </c>
      <c r="H25" s="118">
        <f t="shared" si="3"/>
        <v>9788472.4827399999</v>
      </c>
      <c r="I25" s="118">
        <f t="shared" si="3"/>
        <v>7266120.3568500001</v>
      </c>
      <c r="J25" s="118">
        <f t="shared" si="3"/>
        <v>9145906.4198900014</v>
      </c>
      <c r="K25" s="118">
        <f t="shared" si="3"/>
        <v>8542709.2860899977</v>
      </c>
      <c r="L25" s="118">
        <f t="shared" si="3"/>
        <v>9411603.4278200008</v>
      </c>
      <c r="M25" s="118">
        <f t="shared" si="3"/>
        <v>9507423.5677799992</v>
      </c>
      <c r="N25" s="118">
        <f t="shared" si="3"/>
        <v>9970711.34767</v>
      </c>
      <c r="O25" s="118">
        <f t="shared" si="3"/>
        <v>107604054.15529001</v>
      </c>
    </row>
    <row r="26" spans="1:15" ht="15" x14ac:dyDescent="0.25">
      <c r="A26" s="32">
        <v>2017</v>
      </c>
      <c r="B26" s="35" t="s">
        <v>141</v>
      </c>
      <c r="C26" s="115">
        <v>613529.42981999996</v>
      </c>
      <c r="D26" s="115">
        <v>636189.47696</v>
      </c>
      <c r="E26" s="115">
        <v>756140.80894000002</v>
      </c>
      <c r="F26" s="115">
        <v>658628.25043000001</v>
      </c>
      <c r="G26" s="115">
        <v>672875.61257</v>
      </c>
      <c r="H26" s="115"/>
      <c r="I26" s="115"/>
      <c r="J26" s="115"/>
      <c r="K26" s="115"/>
      <c r="L26" s="115"/>
      <c r="M26" s="115"/>
      <c r="N26" s="115"/>
      <c r="O26" s="116">
        <v>3337363.5787200001</v>
      </c>
    </row>
    <row r="27" spans="1:15" ht="15" x14ac:dyDescent="0.25">
      <c r="A27" s="34">
        <v>2016</v>
      </c>
      <c r="B27" s="35" t="s">
        <v>141</v>
      </c>
      <c r="C27" s="115">
        <v>596352.55773999996</v>
      </c>
      <c r="D27" s="115">
        <v>632879.71793000004</v>
      </c>
      <c r="E27" s="115">
        <v>703260.79868000001</v>
      </c>
      <c r="F27" s="115">
        <v>689712.43743000005</v>
      </c>
      <c r="G27" s="115">
        <v>667583.85747000005</v>
      </c>
      <c r="H27" s="115">
        <v>713443.76679999998</v>
      </c>
      <c r="I27" s="115">
        <v>517401.23694999999</v>
      </c>
      <c r="J27" s="115">
        <v>661290.12170000002</v>
      </c>
      <c r="K27" s="115">
        <v>654896.91166999994</v>
      </c>
      <c r="L27" s="115">
        <v>691261.42431999999</v>
      </c>
      <c r="M27" s="115">
        <v>693770.64098999999</v>
      </c>
      <c r="N27" s="115">
        <v>645491.94085000001</v>
      </c>
      <c r="O27" s="116">
        <v>7867345.4125300003</v>
      </c>
    </row>
    <row r="28" spans="1:15" ht="15" x14ac:dyDescent="0.25">
      <c r="A28" s="32">
        <v>2017</v>
      </c>
      <c r="B28" s="35" t="s">
        <v>142</v>
      </c>
      <c r="C28" s="115">
        <v>90877.574959999998</v>
      </c>
      <c r="D28" s="115">
        <v>116017.47500999999</v>
      </c>
      <c r="E28" s="115">
        <v>158608.97352</v>
      </c>
      <c r="F28" s="115">
        <v>120380.21532</v>
      </c>
      <c r="G28" s="115">
        <v>130453.35632000001</v>
      </c>
      <c r="H28" s="115"/>
      <c r="I28" s="115"/>
      <c r="J28" s="115"/>
      <c r="K28" s="115"/>
      <c r="L28" s="115"/>
      <c r="M28" s="115"/>
      <c r="N28" s="115"/>
      <c r="O28" s="116">
        <v>616337.59513000003</v>
      </c>
    </row>
    <row r="29" spans="1:15" ht="15" x14ac:dyDescent="0.25">
      <c r="A29" s="34">
        <v>2016</v>
      </c>
      <c r="B29" s="35" t="s">
        <v>142</v>
      </c>
      <c r="C29" s="115">
        <v>88262.762650000004</v>
      </c>
      <c r="D29" s="115">
        <v>108392.23509</v>
      </c>
      <c r="E29" s="115">
        <v>126201.02546</v>
      </c>
      <c r="F29" s="115">
        <v>132900.34782</v>
      </c>
      <c r="G29" s="115">
        <v>121148.57137000001</v>
      </c>
      <c r="H29" s="115">
        <v>124400.44001000001</v>
      </c>
      <c r="I29" s="115">
        <v>100638.91873</v>
      </c>
      <c r="J29" s="115">
        <v>143151.10271000001</v>
      </c>
      <c r="K29" s="115">
        <v>110399.92319</v>
      </c>
      <c r="L29" s="115">
        <v>120220.2442</v>
      </c>
      <c r="M29" s="115">
        <v>103175.70039</v>
      </c>
      <c r="N29" s="115">
        <v>115026.5178</v>
      </c>
      <c r="O29" s="116">
        <v>1393917.78942</v>
      </c>
    </row>
    <row r="30" spans="1:15" s="54" customFormat="1" ht="15" x14ac:dyDescent="0.25">
      <c r="A30" s="32">
        <v>2017</v>
      </c>
      <c r="B30" s="35" t="s">
        <v>143</v>
      </c>
      <c r="C30" s="115">
        <v>145552.8713</v>
      </c>
      <c r="D30" s="115">
        <v>155179.35630000001</v>
      </c>
      <c r="E30" s="115">
        <v>189034.02906999999</v>
      </c>
      <c r="F30" s="115">
        <v>176266.41443999999</v>
      </c>
      <c r="G30" s="115">
        <v>183877.84555</v>
      </c>
      <c r="H30" s="115"/>
      <c r="I30" s="115"/>
      <c r="J30" s="115"/>
      <c r="K30" s="115"/>
      <c r="L30" s="115"/>
      <c r="M30" s="115"/>
      <c r="N30" s="115"/>
      <c r="O30" s="116">
        <v>849910.51665999996</v>
      </c>
    </row>
    <row r="31" spans="1:15" ht="15" x14ac:dyDescent="0.25">
      <c r="A31" s="34">
        <v>2016</v>
      </c>
      <c r="B31" s="35" t="s">
        <v>143</v>
      </c>
      <c r="C31" s="115">
        <v>129495.75634000001</v>
      </c>
      <c r="D31" s="115">
        <v>155035.06388</v>
      </c>
      <c r="E31" s="115">
        <v>178923.85326</v>
      </c>
      <c r="F31" s="115">
        <v>170895.45955</v>
      </c>
      <c r="G31" s="115">
        <v>164493.13253999999</v>
      </c>
      <c r="H31" s="115">
        <v>172579.00075000001</v>
      </c>
      <c r="I31" s="115">
        <v>103247.80958</v>
      </c>
      <c r="J31" s="115">
        <v>166134.79951000001</v>
      </c>
      <c r="K31" s="115">
        <v>155502.63203000001</v>
      </c>
      <c r="L31" s="115">
        <v>177825.40615</v>
      </c>
      <c r="M31" s="115">
        <v>176412.99838999999</v>
      </c>
      <c r="N31" s="115">
        <v>168412.97764999999</v>
      </c>
      <c r="O31" s="116">
        <v>1918958.8896300001</v>
      </c>
    </row>
    <row r="32" spans="1:15" ht="15" x14ac:dyDescent="0.25">
      <c r="A32" s="32">
        <v>2017</v>
      </c>
      <c r="B32" s="35" t="s">
        <v>144</v>
      </c>
      <c r="C32" s="117">
        <v>1228554.1412200001</v>
      </c>
      <c r="D32" s="117">
        <v>1343371.69884</v>
      </c>
      <c r="E32" s="117">
        <v>1532057.4866299999</v>
      </c>
      <c r="F32" s="117">
        <v>1228207.4582400001</v>
      </c>
      <c r="G32" s="117">
        <v>1322924.4860400001</v>
      </c>
      <c r="H32" s="117"/>
      <c r="I32" s="117"/>
      <c r="J32" s="117"/>
      <c r="K32" s="117"/>
      <c r="L32" s="117"/>
      <c r="M32" s="117"/>
      <c r="N32" s="117"/>
      <c r="O32" s="116">
        <v>6655115.27097</v>
      </c>
    </row>
    <row r="33" spans="1:15" ht="15" x14ac:dyDescent="0.25">
      <c r="A33" s="34">
        <v>2016</v>
      </c>
      <c r="B33" s="35" t="s">
        <v>144</v>
      </c>
      <c r="C33" s="115">
        <v>997802.33733999997</v>
      </c>
      <c r="D33" s="115">
        <v>1136925.6484099999</v>
      </c>
      <c r="E33" s="115">
        <v>1189671.24434</v>
      </c>
      <c r="F33" s="117">
        <v>1231392.70747</v>
      </c>
      <c r="G33" s="117">
        <v>1126967.23529</v>
      </c>
      <c r="H33" s="117">
        <v>1316140.8528</v>
      </c>
      <c r="I33" s="117">
        <v>960854.42127000005</v>
      </c>
      <c r="J33" s="117">
        <v>1208489.8978800001</v>
      </c>
      <c r="K33" s="117">
        <v>1095818.3611300001</v>
      </c>
      <c r="L33" s="117">
        <v>1229151.47159</v>
      </c>
      <c r="M33" s="117">
        <v>1154821.5380899999</v>
      </c>
      <c r="N33" s="117">
        <v>1289781.43628</v>
      </c>
      <c r="O33" s="116">
        <v>13937817.15189</v>
      </c>
    </row>
    <row r="34" spans="1:15" ht="15" x14ac:dyDescent="0.25">
      <c r="A34" s="32">
        <v>2017</v>
      </c>
      <c r="B34" s="35" t="s">
        <v>145</v>
      </c>
      <c r="C34" s="115">
        <v>1246078.73129</v>
      </c>
      <c r="D34" s="115">
        <v>1282327.99679</v>
      </c>
      <c r="E34" s="115">
        <v>1531625.3463000001</v>
      </c>
      <c r="F34" s="115">
        <v>1349726.20814</v>
      </c>
      <c r="G34" s="115">
        <v>1405043.86732</v>
      </c>
      <c r="H34" s="115"/>
      <c r="I34" s="115"/>
      <c r="J34" s="115"/>
      <c r="K34" s="115"/>
      <c r="L34" s="115"/>
      <c r="M34" s="115"/>
      <c r="N34" s="115"/>
      <c r="O34" s="116">
        <v>6814802.1498400001</v>
      </c>
    </row>
    <row r="35" spans="1:15" ht="15" x14ac:dyDescent="0.25">
      <c r="A35" s="34">
        <v>2016</v>
      </c>
      <c r="B35" s="35" t="s">
        <v>145</v>
      </c>
      <c r="C35" s="115">
        <v>1317726.69863</v>
      </c>
      <c r="D35" s="115">
        <v>1417238.2253399999</v>
      </c>
      <c r="E35" s="115">
        <v>1509702.59785</v>
      </c>
      <c r="F35" s="115">
        <v>1522646.90173</v>
      </c>
      <c r="G35" s="115">
        <v>1417799.9846999999</v>
      </c>
      <c r="H35" s="115">
        <v>1526247.3387200001</v>
      </c>
      <c r="I35" s="115">
        <v>1246286.0430600001</v>
      </c>
      <c r="J35" s="115">
        <v>1605502.36503</v>
      </c>
      <c r="K35" s="115">
        <v>1318890.75877</v>
      </c>
      <c r="L35" s="115">
        <v>1425023.52835</v>
      </c>
      <c r="M35" s="115">
        <v>1312571.0403199999</v>
      </c>
      <c r="N35" s="115">
        <v>1337173.4882100001</v>
      </c>
      <c r="O35" s="116">
        <v>16956808.970709998</v>
      </c>
    </row>
    <row r="36" spans="1:15" ht="15" x14ac:dyDescent="0.25">
      <c r="A36" s="32">
        <v>2017</v>
      </c>
      <c r="B36" s="35" t="s">
        <v>146</v>
      </c>
      <c r="C36" s="115">
        <v>2064325.41533</v>
      </c>
      <c r="D36" s="115">
        <v>2227365.4194299998</v>
      </c>
      <c r="E36" s="115">
        <v>2709053.5569000002</v>
      </c>
      <c r="F36" s="115">
        <v>2294077.6886800001</v>
      </c>
      <c r="G36" s="115">
        <v>2565728.52831</v>
      </c>
      <c r="H36" s="115"/>
      <c r="I36" s="115"/>
      <c r="J36" s="115"/>
      <c r="K36" s="115"/>
      <c r="L36" s="115"/>
      <c r="M36" s="115"/>
      <c r="N36" s="115"/>
      <c r="O36" s="116">
        <v>11860550.608650001</v>
      </c>
    </row>
    <row r="37" spans="1:15" ht="15" x14ac:dyDescent="0.25">
      <c r="A37" s="34">
        <v>2016</v>
      </c>
      <c r="B37" s="35" t="s">
        <v>146</v>
      </c>
      <c r="C37" s="115">
        <v>1512283.8370399999</v>
      </c>
      <c r="D37" s="115">
        <v>1983150.7717299999</v>
      </c>
      <c r="E37" s="115">
        <v>2046626.97119</v>
      </c>
      <c r="F37" s="115">
        <v>2045825.8626900001</v>
      </c>
      <c r="G37" s="115">
        <v>1998421.5523600001</v>
      </c>
      <c r="H37" s="115">
        <v>2147765.0719300001</v>
      </c>
      <c r="I37" s="115">
        <v>1724587.2621200001</v>
      </c>
      <c r="J37" s="115">
        <v>1677701.8428799999</v>
      </c>
      <c r="K37" s="115">
        <v>1940449.7278400001</v>
      </c>
      <c r="L37" s="115">
        <v>2210886.45426</v>
      </c>
      <c r="M37" s="115">
        <v>2253216.38552</v>
      </c>
      <c r="N37" s="115">
        <v>2346452.1129000001</v>
      </c>
      <c r="O37" s="116">
        <v>23887367.852460001</v>
      </c>
    </row>
    <row r="38" spans="1:15" ht="15" x14ac:dyDescent="0.25">
      <c r="A38" s="32">
        <v>2017</v>
      </c>
      <c r="B38" s="35" t="s">
        <v>147</v>
      </c>
      <c r="C38" s="115">
        <v>65125.639880000002</v>
      </c>
      <c r="D38" s="115">
        <v>84700.491330000004</v>
      </c>
      <c r="E38" s="115">
        <v>148505.58248000001</v>
      </c>
      <c r="F38" s="115">
        <v>72460.498909999995</v>
      </c>
      <c r="G38" s="115">
        <v>114131.60739</v>
      </c>
      <c r="H38" s="115"/>
      <c r="I38" s="115"/>
      <c r="J38" s="115"/>
      <c r="K38" s="115"/>
      <c r="L38" s="115"/>
      <c r="M38" s="115"/>
      <c r="N38" s="115"/>
      <c r="O38" s="116">
        <v>484923.81998999999</v>
      </c>
    </row>
    <row r="39" spans="1:15" ht="15" x14ac:dyDescent="0.25">
      <c r="A39" s="34">
        <v>2016</v>
      </c>
      <c r="B39" s="35" t="s">
        <v>147</v>
      </c>
      <c r="C39" s="115">
        <v>41417.644560000001</v>
      </c>
      <c r="D39" s="115">
        <v>60218.646050000003</v>
      </c>
      <c r="E39" s="115">
        <v>79474.406210000001</v>
      </c>
      <c r="F39" s="115">
        <v>93023.938320000001</v>
      </c>
      <c r="G39" s="115">
        <v>33871.65148</v>
      </c>
      <c r="H39" s="115">
        <v>58325.262360000001</v>
      </c>
      <c r="I39" s="115">
        <v>22687.391009999999</v>
      </c>
      <c r="J39" s="115">
        <v>60940.400569999998</v>
      </c>
      <c r="K39" s="115">
        <v>19930.44469</v>
      </c>
      <c r="L39" s="115">
        <v>74293.334279999995</v>
      </c>
      <c r="M39" s="115">
        <v>272260.00621999998</v>
      </c>
      <c r="N39" s="115">
        <v>156426.67077</v>
      </c>
      <c r="O39" s="116">
        <v>972869.79651999997</v>
      </c>
    </row>
    <row r="40" spans="1:15" ht="15" x14ac:dyDescent="0.25">
      <c r="A40" s="32">
        <v>2017</v>
      </c>
      <c r="B40" s="35" t="s">
        <v>148</v>
      </c>
      <c r="C40" s="115">
        <v>603375.17064000003</v>
      </c>
      <c r="D40" s="115">
        <v>695505.89852000005</v>
      </c>
      <c r="E40" s="115">
        <v>908690.53315999999</v>
      </c>
      <c r="F40" s="115">
        <v>788807.28156000003</v>
      </c>
      <c r="G40" s="115">
        <v>885908.05068999995</v>
      </c>
      <c r="H40" s="115"/>
      <c r="I40" s="115"/>
      <c r="J40" s="115"/>
      <c r="K40" s="115"/>
      <c r="L40" s="115"/>
      <c r="M40" s="115"/>
      <c r="N40" s="115"/>
      <c r="O40" s="116">
        <v>3882286.93457</v>
      </c>
    </row>
    <row r="41" spans="1:15" ht="15" x14ac:dyDescent="0.25">
      <c r="A41" s="34">
        <v>2016</v>
      </c>
      <c r="B41" s="35" t="s">
        <v>148</v>
      </c>
      <c r="C41" s="115">
        <v>626645.54021999997</v>
      </c>
      <c r="D41" s="115">
        <v>803500.83227999997</v>
      </c>
      <c r="E41" s="115">
        <v>897845.23930999998</v>
      </c>
      <c r="F41" s="115">
        <v>885134.66258999996</v>
      </c>
      <c r="G41" s="115">
        <v>806574.66910000006</v>
      </c>
      <c r="H41" s="115">
        <v>925552.07799999998</v>
      </c>
      <c r="I41" s="115">
        <v>627820.54579</v>
      </c>
      <c r="J41" s="115">
        <v>854569.94080999994</v>
      </c>
      <c r="K41" s="115">
        <v>803337.56336999999</v>
      </c>
      <c r="L41" s="115">
        <v>895957.09770000004</v>
      </c>
      <c r="M41" s="115">
        <v>897898.54523000005</v>
      </c>
      <c r="N41" s="115">
        <v>946656.72300999996</v>
      </c>
      <c r="O41" s="116">
        <v>9971493.4374100007</v>
      </c>
    </row>
    <row r="42" spans="1:15" ht="15" x14ac:dyDescent="0.25">
      <c r="A42" s="32">
        <v>2017</v>
      </c>
      <c r="B42" s="35" t="s">
        <v>149</v>
      </c>
      <c r="C42" s="115">
        <v>388833.58296999999</v>
      </c>
      <c r="D42" s="115">
        <v>432945.71473000001</v>
      </c>
      <c r="E42" s="115">
        <v>517317.43226999999</v>
      </c>
      <c r="F42" s="115">
        <v>485189.53087999998</v>
      </c>
      <c r="G42" s="115">
        <v>511514.92235000001</v>
      </c>
      <c r="H42" s="115"/>
      <c r="I42" s="115"/>
      <c r="J42" s="115"/>
      <c r="K42" s="115"/>
      <c r="L42" s="115"/>
      <c r="M42" s="115"/>
      <c r="N42" s="115"/>
      <c r="O42" s="116">
        <v>2335801.1831999999</v>
      </c>
    </row>
    <row r="43" spans="1:15" ht="15" x14ac:dyDescent="0.25">
      <c r="A43" s="34">
        <v>2016</v>
      </c>
      <c r="B43" s="35" t="s">
        <v>149</v>
      </c>
      <c r="C43" s="115">
        <v>375918.05167999998</v>
      </c>
      <c r="D43" s="115">
        <v>439468.14053999999</v>
      </c>
      <c r="E43" s="115">
        <v>469290.16256999999</v>
      </c>
      <c r="F43" s="115">
        <v>493246.72258</v>
      </c>
      <c r="G43" s="115">
        <v>455987.73937000002</v>
      </c>
      <c r="H43" s="115">
        <v>474822.42969000002</v>
      </c>
      <c r="I43" s="115">
        <v>351496.09875</v>
      </c>
      <c r="J43" s="115">
        <v>450441.87657000002</v>
      </c>
      <c r="K43" s="115">
        <v>403975.42975000001</v>
      </c>
      <c r="L43" s="115">
        <v>441762.73931999999</v>
      </c>
      <c r="M43" s="115">
        <v>454996.85512000002</v>
      </c>
      <c r="N43" s="115">
        <v>491999.30962000001</v>
      </c>
      <c r="O43" s="116">
        <v>5303405.5555600002</v>
      </c>
    </row>
    <row r="44" spans="1:15" ht="15" x14ac:dyDescent="0.25">
      <c r="A44" s="32">
        <v>2017</v>
      </c>
      <c r="B44" s="35" t="s">
        <v>150</v>
      </c>
      <c r="C44" s="115">
        <v>465141.94958999997</v>
      </c>
      <c r="D44" s="115">
        <v>500827.44098999997</v>
      </c>
      <c r="E44" s="115">
        <v>611932.26260000002</v>
      </c>
      <c r="F44" s="115">
        <v>547429.10537</v>
      </c>
      <c r="G44" s="115">
        <v>571708.83573000005</v>
      </c>
      <c r="H44" s="115"/>
      <c r="I44" s="115"/>
      <c r="J44" s="115"/>
      <c r="K44" s="115"/>
      <c r="L44" s="115"/>
      <c r="M44" s="115"/>
      <c r="N44" s="115"/>
      <c r="O44" s="116">
        <v>2697039.5942799998</v>
      </c>
    </row>
    <row r="45" spans="1:15" ht="15" x14ac:dyDescent="0.25">
      <c r="A45" s="34">
        <v>2016</v>
      </c>
      <c r="B45" s="35" t="s">
        <v>150</v>
      </c>
      <c r="C45" s="115">
        <v>423834.37780999998</v>
      </c>
      <c r="D45" s="115">
        <v>502325.66833999997</v>
      </c>
      <c r="E45" s="115">
        <v>536208.23216999997</v>
      </c>
      <c r="F45" s="115">
        <v>515698.53482</v>
      </c>
      <c r="G45" s="115">
        <v>503328.08214999997</v>
      </c>
      <c r="H45" s="115">
        <v>538464.43365000002</v>
      </c>
      <c r="I45" s="115">
        <v>408611.73881000001</v>
      </c>
      <c r="J45" s="115">
        <v>517502.68495000002</v>
      </c>
      <c r="K45" s="115">
        <v>483422.27635</v>
      </c>
      <c r="L45" s="115">
        <v>507984.37336999999</v>
      </c>
      <c r="M45" s="115">
        <v>517730.89610000001</v>
      </c>
      <c r="N45" s="115">
        <v>490888.23767</v>
      </c>
      <c r="O45" s="116">
        <v>5945999.5361900004</v>
      </c>
    </row>
    <row r="46" spans="1:15" ht="15" x14ac:dyDescent="0.25">
      <c r="A46" s="32">
        <v>2017</v>
      </c>
      <c r="B46" s="35" t="s">
        <v>151</v>
      </c>
      <c r="C46" s="115">
        <v>850720.98251</v>
      </c>
      <c r="D46" s="115">
        <v>929478.49665999995</v>
      </c>
      <c r="E46" s="115">
        <v>1171259.35662</v>
      </c>
      <c r="F46" s="115">
        <v>1004593.57193</v>
      </c>
      <c r="G46" s="115">
        <v>966411.60571999999</v>
      </c>
      <c r="H46" s="115"/>
      <c r="I46" s="115"/>
      <c r="J46" s="115"/>
      <c r="K46" s="115"/>
      <c r="L46" s="115"/>
      <c r="M46" s="115"/>
      <c r="N46" s="115"/>
      <c r="O46" s="116">
        <v>4922464.0134399999</v>
      </c>
    </row>
    <row r="47" spans="1:15" ht="15" x14ac:dyDescent="0.25">
      <c r="A47" s="34">
        <v>2016</v>
      </c>
      <c r="B47" s="35" t="s">
        <v>151</v>
      </c>
      <c r="C47" s="115">
        <v>626923.53431999998</v>
      </c>
      <c r="D47" s="115">
        <v>744873.26393999998</v>
      </c>
      <c r="E47" s="115">
        <v>731676.11054999998</v>
      </c>
      <c r="F47" s="115">
        <v>695900.65306000004</v>
      </c>
      <c r="G47" s="115">
        <v>748298.24387000001</v>
      </c>
      <c r="H47" s="115">
        <v>903307.21918999997</v>
      </c>
      <c r="I47" s="115">
        <v>603972.51031000004</v>
      </c>
      <c r="J47" s="115">
        <v>880299.90758</v>
      </c>
      <c r="K47" s="115">
        <v>716709.15723000001</v>
      </c>
      <c r="L47" s="115">
        <v>757720.88332999998</v>
      </c>
      <c r="M47" s="115">
        <v>739265.06767999998</v>
      </c>
      <c r="N47" s="115">
        <v>925323.09346</v>
      </c>
      <c r="O47" s="116">
        <v>9074269.6445199996</v>
      </c>
    </row>
    <row r="48" spans="1:15" ht="15" x14ac:dyDescent="0.25">
      <c r="A48" s="32">
        <v>2017</v>
      </c>
      <c r="B48" s="35" t="s">
        <v>152</v>
      </c>
      <c r="C48" s="115">
        <v>180964.16206999999</v>
      </c>
      <c r="D48" s="115">
        <v>202321.64468</v>
      </c>
      <c r="E48" s="115">
        <v>257003.52223999999</v>
      </c>
      <c r="F48" s="115">
        <v>222811.68291</v>
      </c>
      <c r="G48" s="115">
        <v>240636.78586</v>
      </c>
      <c r="H48" s="115"/>
      <c r="I48" s="115"/>
      <c r="J48" s="115"/>
      <c r="K48" s="115"/>
      <c r="L48" s="115"/>
      <c r="M48" s="115"/>
      <c r="N48" s="115"/>
      <c r="O48" s="116">
        <v>1103737.79776</v>
      </c>
    </row>
    <row r="49" spans="1:15" ht="15" x14ac:dyDescent="0.25">
      <c r="A49" s="34">
        <v>2016</v>
      </c>
      <c r="B49" s="35" t="s">
        <v>152</v>
      </c>
      <c r="C49" s="115">
        <v>184458.32011999999</v>
      </c>
      <c r="D49" s="115">
        <v>224268.11603999999</v>
      </c>
      <c r="E49" s="115">
        <v>273740.46263000002</v>
      </c>
      <c r="F49" s="115">
        <v>251577.99100000001</v>
      </c>
      <c r="G49" s="115">
        <v>233936.51415999999</v>
      </c>
      <c r="H49" s="115">
        <v>239475.64504</v>
      </c>
      <c r="I49" s="115">
        <v>180023.77429</v>
      </c>
      <c r="J49" s="115">
        <v>226448.7561</v>
      </c>
      <c r="K49" s="115">
        <v>215706.09072000001</v>
      </c>
      <c r="L49" s="115">
        <v>207057.80940999999</v>
      </c>
      <c r="M49" s="115">
        <v>212186.10467999999</v>
      </c>
      <c r="N49" s="115">
        <v>202294.28679000001</v>
      </c>
      <c r="O49" s="116">
        <v>2651173.8709800001</v>
      </c>
    </row>
    <row r="50" spans="1:15" ht="15" x14ac:dyDescent="0.25">
      <c r="A50" s="32">
        <v>2017</v>
      </c>
      <c r="B50" s="35" t="s">
        <v>153</v>
      </c>
      <c r="C50" s="115">
        <v>198611.93044</v>
      </c>
      <c r="D50" s="115">
        <v>252683.52807</v>
      </c>
      <c r="E50" s="115">
        <v>341323.92917000002</v>
      </c>
      <c r="F50" s="115">
        <v>346781.44971999998</v>
      </c>
      <c r="G50" s="115">
        <v>303217.77049999998</v>
      </c>
      <c r="H50" s="115"/>
      <c r="I50" s="115"/>
      <c r="J50" s="115"/>
      <c r="K50" s="115"/>
      <c r="L50" s="115"/>
      <c r="M50" s="115"/>
      <c r="N50" s="115"/>
      <c r="O50" s="116">
        <v>1442618.6078999999</v>
      </c>
    </row>
    <row r="51" spans="1:15" ht="15" x14ac:dyDescent="0.25">
      <c r="A51" s="34">
        <v>2016</v>
      </c>
      <c r="B51" s="35" t="s">
        <v>153</v>
      </c>
      <c r="C51" s="115">
        <v>170447.06148999999</v>
      </c>
      <c r="D51" s="115">
        <v>155557.30212000001</v>
      </c>
      <c r="E51" s="115">
        <v>194886.80061999999</v>
      </c>
      <c r="F51" s="115">
        <v>247962.09906000001</v>
      </c>
      <c r="G51" s="115">
        <v>172098.34568</v>
      </c>
      <c r="H51" s="115">
        <v>156340.66411000001</v>
      </c>
      <c r="I51" s="115">
        <v>90793.000419999997</v>
      </c>
      <c r="J51" s="115">
        <v>232009.08877</v>
      </c>
      <c r="K51" s="115">
        <v>195280.45224000001</v>
      </c>
      <c r="L51" s="115">
        <v>227207.30911999999</v>
      </c>
      <c r="M51" s="115">
        <v>254950.78610999999</v>
      </c>
      <c r="N51" s="115">
        <v>344399.81576999999</v>
      </c>
      <c r="O51" s="116">
        <v>2441932.7255099998</v>
      </c>
    </row>
    <row r="52" spans="1:15" ht="15" x14ac:dyDescent="0.25">
      <c r="A52" s="32">
        <v>2017</v>
      </c>
      <c r="B52" s="35" t="s">
        <v>154</v>
      </c>
      <c r="C52" s="115">
        <v>99964.754350000003</v>
      </c>
      <c r="D52" s="115">
        <v>122163.90438000001</v>
      </c>
      <c r="E52" s="115">
        <v>147488.23938000001</v>
      </c>
      <c r="F52" s="115">
        <v>137743.37059000001</v>
      </c>
      <c r="G52" s="115">
        <v>133009.06012000001</v>
      </c>
      <c r="H52" s="115"/>
      <c r="I52" s="115"/>
      <c r="J52" s="115"/>
      <c r="K52" s="115"/>
      <c r="L52" s="115"/>
      <c r="M52" s="115"/>
      <c r="N52" s="115"/>
      <c r="O52" s="116">
        <v>640369.32882000005</v>
      </c>
    </row>
    <row r="53" spans="1:15" ht="15" x14ac:dyDescent="0.25">
      <c r="A53" s="34">
        <v>2016</v>
      </c>
      <c r="B53" s="35" t="s">
        <v>154</v>
      </c>
      <c r="C53" s="115">
        <v>118636.14177</v>
      </c>
      <c r="D53" s="115">
        <v>136586.82457999999</v>
      </c>
      <c r="E53" s="115">
        <v>164167.68768999999</v>
      </c>
      <c r="F53" s="115">
        <v>146799.34344</v>
      </c>
      <c r="G53" s="115">
        <v>106338.51489999999</v>
      </c>
      <c r="H53" s="115">
        <v>143121.23869999999</v>
      </c>
      <c r="I53" s="115">
        <v>97285.00662</v>
      </c>
      <c r="J53" s="115">
        <v>151570.55338999999</v>
      </c>
      <c r="K53" s="115">
        <v>140241.91118</v>
      </c>
      <c r="L53" s="115">
        <v>124349.49412</v>
      </c>
      <c r="M53" s="115">
        <v>135521.15710000001</v>
      </c>
      <c r="N53" s="115">
        <v>212501.04013000001</v>
      </c>
      <c r="O53" s="116">
        <v>1677118.91362</v>
      </c>
    </row>
    <row r="54" spans="1:15" ht="15" x14ac:dyDescent="0.25">
      <c r="A54" s="32">
        <v>2017</v>
      </c>
      <c r="B54" s="35" t="s">
        <v>155</v>
      </c>
      <c r="C54" s="115">
        <v>257721.74552</v>
      </c>
      <c r="D54" s="115">
        <v>269510.55392999999</v>
      </c>
      <c r="E54" s="115">
        <v>329813.33448999998</v>
      </c>
      <c r="F54" s="115">
        <v>310231.18280000001</v>
      </c>
      <c r="G54" s="115">
        <v>328647.98125999997</v>
      </c>
      <c r="H54" s="115"/>
      <c r="I54" s="115"/>
      <c r="J54" s="115"/>
      <c r="K54" s="115"/>
      <c r="L54" s="115"/>
      <c r="M54" s="115"/>
      <c r="N54" s="115"/>
      <c r="O54" s="116">
        <v>1495924.798</v>
      </c>
    </row>
    <row r="55" spans="1:15" ht="15" x14ac:dyDescent="0.25">
      <c r="A55" s="34">
        <v>2016</v>
      </c>
      <c r="B55" s="35" t="s">
        <v>155</v>
      </c>
      <c r="C55" s="115">
        <v>254117.76933000001</v>
      </c>
      <c r="D55" s="115">
        <v>280094.70999</v>
      </c>
      <c r="E55" s="115">
        <v>314645.31998999999</v>
      </c>
      <c r="F55" s="115">
        <v>303604.24443000002</v>
      </c>
      <c r="G55" s="115">
        <v>286639.18878999999</v>
      </c>
      <c r="H55" s="115">
        <v>335511.14055000001</v>
      </c>
      <c r="I55" s="115">
        <v>225691.47210000001</v>
      </c>
      <c r="J55" s="115">
        <v>302024.43125999998</v>
      </c>
      <c r="K55" s="115">
        <v>281829.04858</v>
      </c>
      <c r="L55" s="115">
        <v>313789.73752999998</v>
      </c>
      <c r="M55" s="115">
        <v>320435.55858999997</v>
      </c>
      <c r="N55" s="115">
        <v>289508.50641999999</v>
      </c>
      <c r="O55" s="116">
        <v>3507891.1275599999</v>
      </c>
    </row>
    <row r="56" spans="1:15" ht="15" x14ac:dyDescent="0.25">
      <c r="A56" s="32">
        <v>2017</v>
      </c>
      <c r="B56" s="35" t="s">
        <v>156</v>
      </c>
      <c r="C56" s="115">
        <v>5824.4746999999998</v>
      </c>
      <c r="D56" s="115">
        <v>7374.15571</v>
      </c>
      <c r="E56" s="115">
        <v>14211.182510000001</v>
      </c>
      <c r="F56" s="115">
        <v>10024.336799999999</v>
      </c>
      <c r="G56" s="115">
        <v>10905.49538</v>
      </c>
      <c r="H56" s="115"/>
      <c r="I56" s="115"/>
      <c r="J56" s="115"/>
      <c r="K56" s="115"/>
      <c r="L56" s="115"/>
      <c r="M56" s="115"/>
      <c r="N56" s="115"/>
      <c r="O56" s="116">
        <v>48339.645100000002</v>
      </c>
    </row>
    <row r="57" spans="1:15" ht="15" x14ac:dyDescent="0.25">
      <c r="A57" s="34">
        <v>2016</v>
      </c>
      <c r="B57" s="35" t="s">
        <v>156</v>
      </c>
      <c r="C57" s="115">
        <v>4812.4913900000001</v>
      </c>
      <c r="D57" s="115">
        <v>7726.5723200000002</v>
      </c>
      <c r="E57" s="115">
        <v>8985.9353599999995</v>
      </c>
      <c r="F57" s="115">
        <v>9578.23956</v>
      </c>
      <c r="G57" s="115">
        <v>9036.3687800000007</v>
      </c>
      <c r="H57" s="115">
        <v>12975.900439999999</v>
      </c>
      <c r="I57" s="115">
        <v>4723.1270400000003</v>
      </c>
      <c r="J57" s="115">
        <v>7828.6501799999996</v>
      </c>
      <c r="K57" s="115">
        <v>6318.59735</v>
      </c>
      <c r="L57" s="115">
        <v>7112.1207700000004</v>
      </c>
      <c r="M57" s="115">
        <v>8210.2872499999994</v>
      </c>
      <c r="N57" s="115">
        <v>8375.1903399999992</v>
      </c>
      <c r="O57" s="116">
        <v>95683.480779999998</v>
      </c>
    </row>
    <row r="58" spans="1:15" ht="15" x14ac:dyDescent="0.25">
      <c r="A58" s="32">
        <v>2017</v>
      </c>
      <c r="B58" s="33" t="s">
        <v>31</v>
      </c>
      <c r="C58" s="118">
        <f>C60</f>
        <v>327636.08567</v>
      </c>
      <c r="D58" s="118">
        <f t="shared" ref="D58:O58" si="4">D60</f>
        <v>309155.17703999998</v>
      </c>
      <c r="E58" s="118">
        <f t="shared" si="4"/>
        <v>382555.36199</v>
      </c>
      <c r="F58" s="118">
        <f t="shared" si="4"/>
        <v>447880.35915999999</v>
      </c>
      <c r="G58" s="118">
        <f t="shared" si="4"/>
        <v>446057.96574999997</v>
      </c>
      <c r="H58" s="118"/>
      <c r="I58" s="118"/>
      <c r="J58" s="118"/>
      <c r="K58" s="118"/>
      <c r="L58" s="118"/>
      <c r="M58" s="118"/>
      <c r="N58" s="118"/>
      <c r="O58" s="118">
        <f t="shared" si="4"/>
        <v>1913284.94961</v>
      </c>
    </row>
    <row r="59" spans="1:15" ht="15" x14ac:dyDescent="0.25">
      <c r="A59" s="34">
        <v>2016</v>
      </c>
      <c r="B59" s="33" t="s">
        <v>31</v>
      </c>
      <c r="C59" s="118">
        <f>C61</f>
        <v>236204.63557000001</v>
      </c>
      <c r="D59" s="118">
        <f t="shared" ref="D59:O59" si="5">D61</f>
        <v>244178.06928</v>
      </c>
      <c r="E59" s="118">
        <f t="shared" si="5"/>
        <v>265568.22891000001</v>
      </c>
      <c r="F59" s="118">
        <f t="shared" si="5"/>
        <v>337034.79820000002</v>
      </c>
      <c r="G59" s="118">
        <f t="shared" si="5"/>
        <v>315280.87226999999</v>
      </c>
      <c r="H59" s="118">
        <f t="shared" si="5"/>
        <v>361234.93433999998</v>
      </c>
      <c r="I59" s="118">
        <f t="shared" si="5"/>
        <v>271362.79934000003</v>
      </c>
      <c r="J59" s="118">
        <f t="shared" si="5"/>
        <v>344705.85963999998</v>
      </c>
      <c r="K59" s="118">
        <f t="shared" si="5"/>
        <v>322012.03495</v>
      </c>
      <c r="L59" s="118">
        <f t="shared" si="5"/>
        <v>351089.66720000003</v>
      </c>
      <c r="M59" s="118">
        <f t="shared" si="5"/>
        <v>384469.13858999999</v>
      </c>
      <c r="N59" s="118">
        <f t="shared" si="5"/>
        <v>354103.23116000002</v>
      </c>
      <c r="O59" s="118">
        <f t="shared" si="5"/>
        <v>3787244.26945</v>
      </c>
    </row>
    <row r="60" spans="1:15" ht="15" x14ac:dyDescent="0.25">
      <c r="A60" s="32">
        <v>2017</v>
      </c>
      <c r="B60" s="35" t="s">
        <v>157</v>
      </c>
      <c r="C60" s="115">
        <v>327636.08567</v>
      </c>
      <c r="D60" s="115">
        <v>309155.17703999998</v>
      </c>
      <c r="E60" s="115">
        <v>382555.36199</v>
      </c>
      <c r="F60" s="115">
        <v>447880.35915999999</v>
      </c>
      <c r="G60" s="115">
        <v>446057.96574999997</v>
      </c>
      <c r="H60" s="115"/>
      <c r="I60" s="115"/>
      <c r="J60" s="115"/>
      <c r="K60" s="115"/>
      <c r="L60" s="115"/>
      <c r="M60" s="115"/>
      <c r="N60" s="115"/>
      <c r="O60" s="116">
        <v>1913284.94961</v>
      </c>
    </row>
    <row r="61" spans="1:15" ht="15.75" thickBot="1" x14ac:dyDescent="0.3">
      <c r="A61" s="34">
        <v>2016</v>
      </c>
      <c r="B61" s="35" t="s">
        <v>157</v>
      </c>
      <c r="C61" s="115">
        <v>236204.63557000001</v>
      </c>
      <c r="D61" s="115">
        <v>244178.06928</v>
      </c>
      <c r="E61" s="115">
        <v>265568.22891000001</v>
      </c>
      <c r="F61" s="115">
        <v>337034.79820000002</v>
      </c>
      <c r="G61" s="115">
        <v>315280.87226999999</v>
      </c>
      <c r="H61" s="115">
        <v>361234.93433999998</v>
      </c>
      <c r="I61" s="115">
        <v>271362.79934000003</v>
      </c>
      <c r="J61" s="115">
        <v>344705.85963999998</v>
      </c>
      <c r="K61" s="115">
        <v>322012.03495</v>
      </c>
      <c r="L61" s="115">
        <v>351089.66720000003</v>
      </c>
      <c r="M61" s="115">
        <v>384469.13858999999</v>
      </c>
      <c r="N61" s="115">
        <v>354103.23116000002</v>
      </c>
      <c r="O61" s="116">
        <v>3787244.26945</v>
      </c>
    </row>
    <row r="62" spans="1:15" s="174" customFormat="1" ht="18" customHeight="1" thickBot="1" x14ac:dyDescent="0.25">
      <c r="A62" s="170">
        <v>2002</v>
      </c>
      <c r="B62" s="171" t="s">
        <v>40</v>
      </c>
      <c r="C62" s="172">
        <v>2607319.6609999998</v>
      </c>
      <c r="D62" s="172">
        <v>2383772.9539999999</v>
      </c>
      <c r="E62" s="172">
        <v>2918943.5210000002</v>
      </c>
      <c r="F62" s="172">
        <v>2742857.9219999998</v>
      </c>
      <c r="G62" s="172">
        <v>3000325.2429999998</v>
      </c>
      <c r="H62" s="172">
        <v>2770693.8810000001</v>
      </c>
      <c r="I62" s="172">
        <v>3103851.8620000002</v>
      </c>
      <c r="J62" s="172">
        <v>2975888.9739999999</v>
      </c>
      <c r="K62" s="172">
        <v>3218206.861</v>
      </c>
      <c r="L62" s="172">
        <v>3501128.02</v>
      </c>
      <c r="M62" s="172">
        <v>3593604.8960000002</v>
      </c>
      <c r="N62" s="172">
        <v>3242495.2340000002</v>
      </c>
      <c r="O62" s="173">
        <f t="shared" ref="O62:O75" si="6">SUM(C62:N62)</f>
        <v>36059089.028999999</v>
      </c>
    </row>
    <row r="63" spans="1:15" s="174" customFormat="1" ht="18" customHeight="1" thickBot="1" x14ac:dyDescent="0.25">
      <c r="A63" s="170">
        <v>2003</v>
      </c>
      <c r="B63" s="171" t="s">
        <v>40</v>
      </c>
      <c r="C63" s="172">
        <v>3533705.5819999999</v>
      </c>
      <c r="D63" s="172">
        <v>2923460.39</v>
      </c>
      <c r="E63" s="172">
        <v>3908255.9909999999</v>
      </c>
      <c r="F63" s="172">
        <v>3662183.449</v>
      </c>
      <c r="G63" s="172">
        <v>3860471.3</v>
      </c>
      <c r="H63" s="172">
        <v>3796113.5219999999</v>
      </c>
      <c r="I63" s="172">
        <v>4236114.2640000004</v>
      </c>
      <c r="J63" s="172">
        <v>3828726.17</v>
      </c>
      <c r="K63" s="172">
        <v>4114677.523</v>
      </c>
      <c r="L63" s="172">
        <v>4824388.2589999996</v>
      </c>
      <c r="M63" s="172">
        <v>3969697.4580000001</v>
      </c>
      <c r="N63" s="172">
        <v>4595042.3940000003</v>
      </c>
      <c r="O63" s="173">
        <f t="shared" si="6"/>
        <v>47252836.302000001</v>
      </c>
    </row>
    <row r="64" spans="1:15" s="174" customFormat="1" ht="18" customHeight="1" thickBot="1" x14ac:dyDescent="0.25">
      <c r="A64" s="170">
        <v>2004</v>
      </c>
      <c r="B64" s="171" t="s">
        <v>40</v>
      </c>
      <c r="C64" s="172">
        <v>4619660.84</v>
      </c>
      <c r="D64" s="172">
        <v>3664503.0430000001</v>
      </c>
      <c r="E64" s="172">
        <v>5218042.1770000001</v>
      </c>
      <c r="F64" s="172">
        <v>5072462.9939999999</v>
      </c>
      <c r="G64" s="172">
        <v>5170061.6050000004</v>
      </c>
      <c r="H64" s="172">
        <v>5284383.2860000003</v>
      </c>
      <c r="I64" s="172">
        <v>5632138.7980000004</v>
      </c>
      <c r="J64" s="172">
        <v>4707491.284</v>
      </c>
      <c r="K64" s="172">
        <v>5656283.5209999997</v>
      </c>
      <c r="L64" s="172">
        <v>5867342.1210000003</v>
      </c>
      <c r="M64" s="172">
        <v>5733908.9759999998</v>
      </c>
      <c r="N64" s="172">
        <v>6540874.1749999998</v>
      </c>
      <c r="O64" s="173">
        <f t="shared" si="6"/>
        <v>63167152.819999993</v>
      </c>
    </row>
    <row r="65" spans="1:15" s="174" customFormat="1" ht="18" customHeight="1" thickBot="1" x14ac:dyDescent="0.25">
      <c r="A65" s="170">
        <v>2005</v>
      </c>
      <c r="B65" s="171" t="s">
        <v>40</v>
      </c>
      <c r="C65" s="172">
        <v>4997279.7240000004</v>
      </c>
      <c r="D65" s="172">
        <v>5651741.2520000003</v>
      </c>
      <c r="E65" s="172">
        <v>6591859.2180000003</v>
      </c>
      <c r="F65" s="172">
        <v>6128131.8779999996</v>
      </c>
      <c r="G65" s="172">
        <v>5977226.2170000002</v>
      </c>
      <c r="H65" s="172">
        <v>6038534.3669999996</v>
      </c>
      <c r="I65" s="172">
        <v>5763466.3530000001</v>
      </c>
      <c r="J65" s="172">
        <v>5552867.2120000003</v>
      </c>
      <c r="K65" s="172">
        <v>6814268.9409999996</v>
      </c>
      <c r="L65" s="172">
        <v>6772178.5690000001</v>
      </c>
      <c r="M65" s="172">
        <v>5942575.7819999997</v>
      </c>
      <c r="N65" s="172">
        <v>7246278.6299999999</v>
      </c>
      <c r="O65" s="173">
        <f t="shared" si="6"/>
        <v>73476408.142999992</v>
      </c>
    </row>
    <row r="66" spans="1:15" s="174" customFormat="1" ht="18" customHeight="1" thickBot="1" x14ac:dyDescent="0.25">
      <c r="A66" s="170">
        <v>2006</v>
      </c>
      <c r="B66" s="171" t="s">
        <v>40</v>
      </c>
      <c r="C66" s="172">
        <v>5133048.8810000001</v>
      </c>
      <c r="D66" s="172">
        <v>6058251.2790000001</v>
      </c>
      <c r="E66" s="172">
        <v>7411101.659</v>
      </c>
      <c r="F66" s="172">
        <v>6456090.2609999999</v>
      </c>
      <c r="G66" s="172">
        <v>7041543.2470000004</v>
      </c>
      <c r="H66" s="172">
        <v>7815434.6220000004</v>
      </c>
      <c r="I66" s="172">
        <v>7067411.4790000003</v>
      </c>
      <c r="J66" s="172">
        <v>6811202.4100000001</v>
      </c>
      <c r="K66" s="172">
        <v>7606551.0949999997</v>
      </c>
      <c r="L66" s="172">
        <v>6888812.5489999996</v>
      </c>
      <c r="M66" s="172">
        <v>8641474.5559999999</v>
      </c>
      <c r="N66" s="172">
        <v>8603753.4800000004</v>
      </c>
      <c r="O66" s="173">
        <f t="shared" si="6"/>
        <v>85534675.517999992</v>
      </c>
    </row>
    <row r="67" spans="1:15" s="174" customFormat="1" ht="18" customHeight="1" thickBot="1" x14ac:dyDescent="0.25">
      <c r="A67" s="170">
        <v>2007</v>
      </c>
      <c r="B67" s="171" t="s">
        <v>40</v>
      </c>
      <c r="C67" s="172">
        <v>6564559.7929999996</v>
      </c>
      <c r="D67" s="172">
        <v>7656951.608</v>
      </c>
      <c r="E67" s="172">
        <v>8957851.6209999993</v>
      </c>
      <c r="F67" s="172">
        <v>8313312.0049999999</v>
      </c>
      <c r="G67" s="172">
        <v>9147620.0419999994</v>
      </c>
      <c r="H67" s="172">
        <v>8980247.4370000008</v>
      </c>
      <c r="I67" s="172">
        <v>8937741.591</v>
      </c>
      <c r="J67" s="172">
        <v>8736689.0920000002</v>
      </c>
      <c r="K67" s="172">
        <v>9038743.8959999997</v>
      </c>
      <c r="L67" s="172">
        <v>9895216.6219999995</v>
      </c>
      <c r="M67" s="172">
        <v>11318798.220000001</v>
      </c>
      <c r="N67" s="172">
        <v>9724017.977</v>
      </c>
      <c r="O67" s="173">
        <f t="shared" si="6"/>
        <v>107271749.90399998</v>
      </c>
    </row>
    <row r="68" spans="1:15" s="174" customFormat="1" ht="18" customHeight="1" thickBot="1" x14ac:dyDescent="0.25">
      <c r="A68" s="170">
        <v>2008</v>
      </c>
      <c r="B68" s="171" t="s">
        <v>40</v>
      </c>
      <c r="C68" s="172">
        <v>10632207.040999999</v>
      </c>
      <c r="D68" s="172">
        <v>11077899.119999999</v>
      </c>
      <c r="E68" s="172">
        <v>11428587.233999999</v>
      </c>
      <c r="F68" s="172">
        <v>11363963.503</v>
      </c>
      <c r="G68" s="172">
        <v>12477968.699999999</v>
      </c>
      <c r="H68" s="172">
        <v>11770634.384</v>
      </c>
      <c r="I68" s="172">
        <v>12595426.863</v>
      </c>
      <c r="J68" s="172">
        <v>11046830.085999999</v>
      </c>
      <c r="K68" s="172">
        <v>12793148.034</v>
      </c>
      <c r="L68" s="172">
        <v>9722708.7899999991</v>
      </c>
      <c r="M68" s="172">
        <v>9395872.8969999999</v>
      </c>
      <c r="N68" s="172">
        <v>7721948.9740000004</v>
      </c>
      <c r="O68" s="173">
        <f t="shared" si="6"/>
        <v>132027195.626</v>
      </c>
    </row>
    <row r="69" spans="1:15" s="174" customFormat="1" ht="18" customHeight="1" thickBot="1" x14ac:dyDescent="0.25">
      <c r="A69" s="170">
        <v>2009</v>
      </c>
      <c r="B69" s="171" t="s">
        <v>40</v>
      </c>
      <c r="C69" s="172">
        <v>7884493.5240000002</v>
      </c>
      <c r="D69" s="172">
        <v>8435115.8340000007</v>
      </c>
      <c r="E69" s="172">
        <v>8155485.0810000002</v>
      </c>
      <c r="F69" s="172">
        <v>7561696.2829999998</v>
      </c>
      <c r="G69" s="172">
        <v>7346407.5279999999</v>
      </c>
      <c r="H69" s="172">
        <v>8329692.7829999998</v>
      </c>
      <c r="I69" s="172">
        <v>9055733.6710000001</v>
      </c>
      <c r="J69" s="172">
        <v>7839908.8420000002</v>
      </c>
      <c r="K69" s="172">
        <v>8480708.3870000001</v>
      </c>
      <c r="L69" s="172">
        <v>10095768.029999999</v>
      </c>
      <c r="M69" s="172">
        <v>8903010.773</v>
      </c>
      <c r="N69" s="172">
        <v>10054591.867000001</v>
      </c>
      <c r="O69" s="173">
        <f t="shared" si="6"/>
        <v>102142612.603</v>
      </c>
    </row>
    <row r="70" spans="1:15" s="174" customFormat="1" ht="18" customHeight="1" thickBot="1" x14ac:dyDescent="0.25">
      <c r="A70" s="170">
        <v>2010</v>
      </c>
      <c r="B70" s="171" t="s">
        <v>40</v>
      </c>
      <c r="C70" s="172">
        <v>7828748.0580000002</v>
      </c>
      <c r="D70" s="172">
        <v>8263237.8140000002</v>
      </c>
      <c r="E70" s="172">
        <v>9886488.1710000001</v>
      </c>
      <c r="F70" s="172">
        <v>9396006.6539999992</v>
      </c>
      <c r="G70" s="172">
        <v>9799958.1170000006</v>
      </c>
      <c r="H70" s="172">
        <v>9542907.6439999994</v>
      </c>
      <c r="I70" s="172">
        <v>9564682.5449999999</v>
      </c>
      <c r="J70" s="172">
        <v>8523451.9729999993</v>
      </c>
      <c r="K70" s="172">
        <v>8909230.5209999997</v>
      </c>
      <c r="L70" s="172">
        <v>10963586.27</v>
      </c>
      <c r="M70" s="172">
        <v>9382369.7180000003</v>
      </c>
      <c r="N70" s="172">
        <v>11822551.698999999</v>
      </c>
      <c r="O70" s="173">
        <f t="shared" si="6"/>
        <v>113883219.18399999</v>
      </c>
    </row>
    <row r="71" spans="1:15" s="174" customFormat="1" ht="18" customHeight="1" thickBot="1" x14ac:dyDescent="0.25">
      <c r="A71" s="170">
        <v>2011</v>
      </c>
      <c r="B71" s="171" t="s">
        <v>40</v>
      </c>
      <c r="C71" s="172">
        <v>9551084.6390000004</v>
      </c>
      <c r="D71" s="172">
        <v>10059126.307</v>
      </c>
      <c r="E71" s="172">
        <v>11811085.16</v>
      </c>
      <c r="F71" s="172">
        <v>11873269.447000001</v>
      </c>
      <c r="G71" s="172">
        <v>10943364.372</v>
      </c>
      <c r="H71" s="172">
        <v>11349953.558</v>
      </c>
      <c r="I71" s="172">
        <v>11860004.271</v>
      </c>
      <c r="J71" s="172">
        <v>11245124.657</v>
      </c>
      <c r="K71" s="172">
        <v>10750626.098999999</v>
      </c>
      <c r="L71" s="172">
        <v>11907219.297</v>
      </c>
      <c r="M71" s="172">
        <v>11078524.743000001</v>
      </c>
      <c r="N71" s="172">
        <v>12477486.279999999</v>
      </c>
      <c r="O71" s="173">
        <f t="shared" si="6"/>
        <v>134906868.83000001</v>
      </c>
    </row>
    <row r="72" spans="1:15" s="175" customFormat="1" ht="18" customHeight="1" thickBot="1" x14ac:dyDescent="0.25">
      <c r="A72" s="170">
        <v>2012</v>
      </c>
      <c r="B72" s="171" t="s">
        <v>40</v>
      </c>
      <c r="C72" s="172">
        <v>10348187.165999999</v>
      </c>
      <c r="D72" s="172">
        <v>11748000.124</v>
      </c>
      <c r="E72" s="172">
        <v>13208572.977</v>
      </c>
      <c r="F72" s="172">
        <v>12630226.718</v>
      </c>
      <c r="G72" s="172">
        <v>13131530.960999999</v>
      </c>
      <c r="H72" s="172">
        <v>13231198.687999999</v>
      </c>
      <c r="I72" s="172">
        <v>12830675.307</v>
      </c>
      <c r="J72" s="172">
        <v>12831394.572000001</v>
      </c>
      <c r="K72" s="172">
        <v>12952651.721999999</v>
      </c>
      <c r="L72" s="172">
        <v>13190769.654999999</v>
      </c>
      <c r="M72" s="172">
        <v>13753052.493000001</v>
      </c>
      <c r="N72" s="172">
        <v>12605476.173</v>
      </c>
      <c r="O72" s="173">
        <f t="shared" si="6"/>
        <v>152461736.55599999</v>
      </c>
    </row>
    <row r="73" spans="1:15" s="175" customFormat="1" ht="18" customHeight="1" thickBot="1" x14ac:dyDescent="0.25">
      <c r="A73" s="170">
        <v>2013</v>
      </c>
      <c r="B73" s="171" t="s">
        <v>40</v>
      </c>
      <c r="C73" s="172">
        <v>11481521.079</v>
      </c>
      <c r="D73" s="172">
        <v>12385690.909</v>
      </c>
      <c r="E73" s="172">
        <v>13122058.141000001</v>
      </c>
      <c r="F73" s="172">
        <v>12468202.903000001</v>
      </c>
      <c r="G73" s="172">
        <v>13277209.017000001</v>
      </c>
      <c r="H73" s="172">
        <v>12399973.961999999</v>
      </c>
      <c r="I73" s="172">
        <v>13059519.685000001</v>
      </c>
      <c r="J73" s="172">
        <v>11118300.903000001</v>
      </c>
      <c r="K73" s="172">
        <v>13060371.039000001</v>
      </c>
      <c r="L73" s="172">
        <v>12053704.638</v>
      </c>
      <c r="M73" s="172">
        <v>14201227.351</v>
      </c>
      <c r="N73" s="172">
        <v>13174857.460000001</v>
      </c>
      <c r="O73" s="173">
        <f t="shared" si="6"/>
        <v>151802637.08700001</v>
      </c>
    </row>
    <row r="74" spans="1:15" s="175" customFormat="1" ht="18" customHeight="1" thickBot="1" x14ac:dyDescent="0.25">
      <c r="A74" s="170">
        <v>2014</v>
      </c>
      <c r="B74" s="171" t="s">
        <v>40</v>
      </c>
      <c r="C74" s="172">
        <v>12399761.948000001</v>
      </c>
      <c r="D74" s="172">
        <v>13053292.493000001</v>
      </c>
      <c r="E74" s="172">
        <v>14680110.779999999</v>
      </c>
      <c r="F74" s="172">
        <v>13371185.664000001</v>
      </c>
      <c r="G74" s="172">
        <v>13681906.159</v>
      </c>
      <c r="H74" s="172">
        <v>12880924.245999999</v>
      </c>
      <c r="I74" s="172">
        <v>13344776.958000001</v>
      </c>
      <c r="J74" s="172">
        <v>11386828.925000001</v>
      </c>
      <c r="K74" s="172">
        <v>13583120.905999999</v>
      </c>
      <c r="L74" s="172">
        <v>12891630.102</v>
      </c>
      <c r="M74" s="172">
        <v>13067348.107000001</v>
      </c>
      <c r="N74" s="172">
        <v>13269271.402000001</v>
      </c>
      <c r="O74" s="173">
        <f t="shared" si="6"/>
        <v>157610157.69</v>
      </c>
    </row>
    <row r="75" spans="1:15" s="175" customFormat="1" ht="18" customHeight="1" thickBot="1" x14ac:dyDescent="0.25">
      <c r="A75" s="170">
        <v>2015</v>
      </c>
      <c r="B75" s="171" t="s">
        <v>40</v>
      </c>
      <c r="C75" s="172">
        <v>12301766.75</v>
      </c>
      <c r="D75" s="172">
        <v>12231860.140000001</v>
      </c>
      <c r="E75" s="172">
        <v>12519910.437999999</v>
      </c>
      <c r="F75" s="172">
        <v>13349346.866</v>
      </c>
      <c r="G75" s="172">
        <v>11080385.127</v>
      </c>
      <c r="H75" s="172">
        <v>11949647.085999999</v>
      </c>
      <c r="I75" s="172">
        <v>11129358.973999999</v>
      </c>
      <c r="J75" s="172">
        <v>11022045.344000001</v>
      </c>
      <c r="K75" s="172">
        <v>11581703.842</v>
      </c>
      <c r="L75" s="172">
        <v>13240039.088</v>
      </c>
      <c r="M75" s="172">
        <v>11681989.013</v>
      </c>
      <c r="N75" s="172">
        <v>11750818.76</v>
      </c>
      <c r="O75" s="173">
        <f t="shared" si="6"/>
        <v>143838871.428</v>
      </c>
    </row>
    <row r="76" spans="1:15" s="175" customFormat="1" ht="18" customHeight="1" thickBot="1" x14ac:dyDescent="0.25">
      <c r="A76" s="170">
        <v>2016</v>
      </c>
      <c r="B76" s="171" t="s">
        <v>40</v>
      </c>
      <c r="C76" s="172">
        <v>9546156.5879999995</v>
      </c>
      <c r="D76" s="172">
        <v>12366424.17</v>
      </c>
      <c r="E76" s="172">
        <v>12758704.992000001</v>
      </c>
      <c r="F76" s="172">
        <v>11950606.841</v>
      </c>
      <c r="G76" s="172">
        <v>12098853.710999999</v>
      </c>
      <c r="H76" s="172">
        <v>12864663.142999999</v>
      </c>
      <c r="I76" s="172">
        <v>9850074.2699999996</v>
      </c>
      <c r="J76" s="172">
        <v>11831009.479</v>
      </c>
      <c r="K76" s="172">
        <v>10902120.852</v>
      </c>
      <c r="L76" s="172">
        <v>12796149.851</v>
      </c>
      <c r="M76" s="172">
        <v>12787438.555</v>
      </c>
      <c r="N76" s="172">
        <v>12781051.892999999</v>
      </c>
      <c r="O76" s="173">
        <f>SUM(C76:N76)</f>
        <v>142533254.345</v>
      </c>
    </row>
    <row r="77" spans="1:15" s="175" customFormat="1" ht="18" customHeight="1" thickBot="1" x14ac:dyDescent="0.25">
      <c r="A77" s="170">
        <v>2017</v>
      </c>
      <c r="B77" s="171" t="s">
        <v>40</v>
      </c>
      <c r="C77" s="172">
        <v>11252998.491</v>
      </c>
      <c r="D77" s="172">
        <v>12097071.801000001</v>
      </c>
      <c r="E77" s="172">
        <v>14484903.267999999</v>
      </c>
      <c r="F77" s="172">
        <v>12838670.216</v>
      </c>
      <c r="G77" s="176">
        <v>12472179.049330002</v>
      </c>
      <c r="H77" s="172"/>
      <c r="I77" s="172"/>
      <c r="J77" s="172"/>
      <c r="K77" s="172"/>
      <c r="L77" s="172"/>
      <c r="M77" s="172"/>
      <c r="N77" s="172"/>
      <c r="O77" s="173">
        <f>SUM(C77:N77)</f>
        <v>63145822.825330004</v>
      </c>
    </row>
    <row r="78" spans="1:15" x14ac:dyDescent="0.2">
      <c r="B78" s="36" t="s">
        <v>62</v>
      </c>
    </row>
    <row r="80" spans="1:15" x14ac:dyDescent="0.2">
      <c r="C80" s="39"/>
    </row>
  </sheetData>
  <pageMargins left="0.59055118110236227" right="0.35433070866141736" top="0.23622047244094491" bottom="0.19685039370078741" header="0" footer="0"/>
  <pageSetup paperSize="9" scale="6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D92"/>
  <sheetViews>
    <sheetView showGridLines="0" topLeftCell="A13" workbookViewId="0">
      <selection activeCell="A93" sqref="A93"/>
    </sheetView>
  </sheetViews>
  <sheetFormatPr defaultColWidth="9.140625" defaultRowHeight="12.75" x14ac:dyDescent="0.2"/>
  <cols>
    <col min="1" max="1" width="29.140625" customWidth="1"/>
    <col min="2" max="2" width="20" style="52" customWidth="1"/>
    <col min="3" max="3" width="17.5703125" style="52" customWidth="1"/>
    <col min="4" max="4" width="9.28515625" bestFit="1" customWidth="1"/>
  </cols>
  <sheetData>
    <row r="2" spans="1:4" ht="24.6" customHeight="1" x14ac:dyDescent="0.3">
      <c r="A2" s="185" t="s">
        <v>63</v>
      </c>
      <c r="B2" s="185"/>
      <c r="C2" s="185"/>
      <c r="D2" s="185"/>
    </row>
    <row r="3" spans="1:4" ht="15.75" x14ac:dyDescent="0.25">
      <c r="A3" s="184" t="s">
        <v>64</v>
      </c>
      <c r="B3" s="184"/>
      <c r="C3" s="184"/>
      <c r="D3" s="184"/>
    </row>
    <row r="5" spans="1:4" x14ac:dyDescent="0.2">
      <c r="A5" s="46" t="s">
        <v>65</v>
      </c>
      <c r="B5" s="47" t="s">
        <v>158</v>
      </c>
      <c r="C5" s="47" t="s">
        <v>159</v>
      </c>
      <c r="D5" s="48" t="s">
        <v>66</v>
      </c>
    </row>
    <row r="6" spans="1:4" x14ac:dyDescent="0.2">
      <c r="A6" s="49" t="s">
        <v>160</v>
      </c>
      <c r="B6" s="119">
        <v>13.65593</v>
      </c>
      <c r="C6" s="119">
        <v>12084.35749</v>
      </c>
      <c r="D6" s="131">
        <v>88391.647877515497</v>
      </c>
    </row>
    <row r="7" spans="1:4" x14ac:dyDescent="0.2">
      <c r="A7" s="49" t="s">
        <v>161</v>
      </c>
      <c r="B7" s="119">
        <v>923.17750999999998</v>
      </c>
      <c r="C7" s="119">
        <v>73231.520340000003</v>
      </c>
      <c r="D7" s="131">
        <v>7832.5503001042562</v>
      </c>
    </row>
    <row r="8" spans="1:4" x14ac:dyDescent="0.2">
      <c r="A8" s="49" t="s">
        <v>162</v>
      </c>
      <c r="B8" s="119">
        <v>2109.0361699999999</v>
      </c>
      <c r="C8" s="119">
        <v>59986.82548</v>
      </c>
      <c r="D8" s="131">
        <v>2744.2767522569325</v>
      </c>
    </row>
    <row r="9" spans="1:4" x14ac:dyDescent="0.2">
      <c r="A9" s="49" t="s">
        <v>163</v>
      </c>
      <c r="B9" s="119">
        <v>13375.903350000001</v>
      </c>
      <c r="C9" s="119">
        <v>40945.265979999996</v>
      </c>
      <c r="D9" s="131">
        <v>206.11215488485118</v>
      </c>
    </row>
    <row r="10" spans="1:4" x14ac:dyDescent="0.2">
      <c r="A10" s="49" t="s">
        <v>164</v>
      </c>
      <c r="B10" s="119">
        <v>7954.2608899999996</v>
      </c>
      <c r="C10" s="119">
        <v>24006.144550000001</v>
      </c>
      <c r="D10" s="131">
        <v>201.80232811046255</v>
      </c>
    </row>
    <row r="11" spans="1:4" x14ac:dyDescent="0.2">
      <c r="A11" s="49" t="s">
        <v>165</v>
      </c>
      <c r="B11" s="119">
        <v>6407.0818300000001</v>
      </c>
      <c r="C11" s="119">
        <v>14690.50943</v>
      </c>
      <c r="D11" s="131">
        <v>129.28549720114935</v>
      </c>
    </row>
    <row r="12" spans="1:4" x14ac:dyDescent="0.2">
      <c r="A12" s="49" t="s">
        <v>166</v>
      </c>
      <c r="B12" s="119">
        <v>5453.8090499999998</v>
      </c>
      <c r="C12" s="119">
        <v>11204.94296</v>
      </c>
      <c r="D12" s="131">
        <v>105.45169178594546</v>
      </c>
    </row>
    <row r="13" spans="1:4" x14ac:dyDescent="0.2">
      <c r="A13" s="49" t="s">
        <v>167</v>
      </c>
      <c r="B13" s="119">
        <v>5146.7511500000001</v>
      </c>
      <c r="C13" s="119">
        <v>10344.321250000001</v>
      </c>
      <c r="D13" s="131">
        <v>100.98739862330433</v>
      </c>
    </row>
    <row r="14" spans="1:4" x14ac:dyDescent="0.2">
      <c r="A14" s="49" t="s">
        <v>168</v>
      </c>
      <c r="B14" s="119">
        <v>31414.726910000001</v>
      </c>
      <c r="C14" s="119">
        <v>61503.727509999997</v>
      </c>
      <c r="D14" s="131">
        <v>95.779920946637318</v>
      </c>
    </row>
    <row r="15" spans="1:4" x14ac:dyDescent="0.2">
      <c r="A15" s="49" t="s">
        <v>169</v>
      </c>
      <c r="B15" s="119">
        <v>8907.2336099999993</v>
      </c>
      <c r="C15" s="119">
        <v>17253.490529999999</v>
      </c>
      <c r="D15" s="131">
        <v>93.702009910572002</v>
      </c>
    </row>
    <row r="16" spans="1:4" x14ac:dyDescent="0.2">
      <c r="A16" s="51" t="s">
        <v>67</v>
      </c>
      <c r="D16" s="97"/>
    </row>
    <row r="17" spans="1:4" x14ac:dyDescent="0.2">
      <c r="A17" s="53"/>
    </row>
    <row r="18" spans="1:4" ht="19.5" x14ac:dyDescent="0.3">
      <c r="A18" s="185" t="s">
        <v>68</v>
      </c>
      <c r="B18" s="185"/>
      <c r="C18" s="185"/>
      <c r="D18" s="185"/>
    </row>
    <row r="19" spans="1:4" ht="15.75" x14ac:dyDescent="0.25">
      <c r="A19" s="184" t="s">
        <v>69</v>
      </c>
      <c r="B19" s="184"/>
      <c r="C19" s="184"/>
      <c r="D19" s="184"/>
    </row>
    <row r="20" spans="1:4" x14ac:dyDescent="0.2">
      <c r="A20" s="26"/>
    </row>
    <row r="21" spans="1:4" x14ac:dyDescent="0.2">
      <c r="A21" s="46" t="s">
        <v>65</v>
      </c>
      <c r="B21" s="47" t="s">
        <v>158</v>
      </c>
      <c r="C21" s="47" t="s">
        <v>159</v>
      </c>
      <c r="D21" s="48" t="s">
        <v>66</v>
      </c>
    </row>
    <row r="22" spans="1:4" x14ac:dyDescent="0.2">
      <c r="A22" s="49" t="s">
        <v>170</v>
      </c>
      <c r="B22" s="119">
        <v>1095584.27409</v>
      </c>
      <c r="C22" s="119">
        <v>1225403.5212999999</v>
      </c>
      <c r="D22" s="131">
        <f>(C22-B22)/B22*100</f>
        <v>11.849316413183161</v>
      </c>
    </row>
    <row r="23" spans="1:4" x14ac:dyDescent="0.2">
      <c r="A23" s="49" t="s">
        <v>171</v>
      </c>
      <c r="B23" s="119">
        <v>684974.45100999996</v>
      </c>
      <c r="C23" s="119">
        <v>768636.53388</v>
      </c>
      <c r="D23" s="131">
        <f t="shared" ref="D23:D31" si="0">(C23-B23)/B23*100</f>
        <v>12.213898306227287</v>
      </c>
    </row>
    <row r="24" spans="1:4" x14ac:dyDescent="0.2">
      <c r="A24" s="49" t="s">
        <v>172</v>
      </c>
      <c r="B24" s="119">
        <v>535923.17747999995</v>
      </c>
      <c r="C24" s="119">
        <v>741079.53683999996</v>
      </c>
      <c r="D24" s="131">
        <f t="shared" si="0"/>
        <v>38.280926815794643</v>
      </c>
    </row>
    <row r="25" spans="1:4" x14ac:dyDescent="0.2">
      <c r="A25" s="49" t="s">
        <v>173</v>
      </c>
      <c r="B25" s="119">
        <v>589016.80536999996</v>
      </c>
      <c r="C25" s="119">
        <v>697880.92342000001</v>
      </c>
      <c r="D25" s="131">
        <f t="shared" si="0"/>
        <v>18.482344995507454</v>
      </c>
    </row>
    <row r="26" spans="1:4" x14ac:dyDescent="0.2">
      <c r="A26" s="49" t="s">
        <v>174</v>
      </c>
      <c r="B26" s="119">
        <v>564382.23291000002</v>
      </c>
      <c r="C26" s="119">
        <v>686973.68137000001</v>
      </c>
      <c r="D26" s="131">
        <f t="shared" si="0"/>
        <v>21.721351472725967</v>
      </c>
    </row>
    <row r="27" spans="1:4" x14ac:dyDescent="0.2">
      <c r="A27" s="49" t="s">
        <v>175</v>
      </c>
      <c r="B27" s="119">
        <v>527317.88581000001</v>
      </c>
      <c r="C27" s="119">
        <v>563046.29125999997</v>
      </c>
      <c r="D27" s="131">
        <f t="shared" si="0"/>
        <v>6.7754966048834921</v>
      </c>
    </row>
    <row r="28" spans="1:4" x14ac:dyDescent="0.2">
      <c r="A28" s="49" t="s">
        <v>176</v>
      </c>
      <c r="B28" s="119">
        <v>402605.93180999998</v>
      </c>
      <c r="C28" s="119">
        <v>500065.23504</v>
      </c>
      <c r="D28" s="131">
        <f t="shared" si="0"/>
        <v>24.207120543865596</v>
      </c>
    </row>
    <row r="29" spans="1:4" x14ac:dyDescent="0.2">
      <c r="A29" s="49" t="s">
        <v>177</v>
      </c>
      <c r="B29" s="119">
        <v>209495.31654999999</v>
      </c>
      <c r="C29" s="119">
        <v>316876.64377000002</v>
      </c>
      <c r="D29" s="131">
        <f t="shared" si="0"/>
        <v>51.257149318835239</v>
      </c>
    </row>
    <row r="30" spans="1:4" x14ac:dyDescent="0.2">
      <c r="A30" s="49" t="s">
        <v>178</v>
      </c>
      <c r="B30" s="119">
        <v>274282.59000999999</v>
      </c>
      <c r="C30" s="119">
        <v>296858.17230999999</v>
      </c>
      <c r="D30" s="131">
        <f t="shared" si="0"/>
        <v>8.2307748002441325</v>
      </c>
    </row>
    <row r="31" spans="1:4" x14ac:dyDescent="0.2">
      <c r="A31" s="49" t="s">
        <v>179</v>
      </c>
      <c r="B31" s="119">
        <v>290454.23255999997</v>
      </c>
      <c r="C31" s="119">
        <v>290762.63503</v>
      </c>
      <c r="D31" s="131">
        <f t="shared" si="0"/>
        <v>0.1061793685297123</v>
      </c>
    </row>
    <row r="33" spans="1:4" ht="19.5" x14ac:dyDescent="0.3">
      <c r="A33" s="185" t="s">
        <v>70</v>
      </c>
      <c r="B33" s="185"/>
      <c r="C33" s="185"/>
      <c r="D33" s="185"/>
    </row>
    <row r="34" spans="1:4" ht="15.75" x14ac:dyDescent="0.25">
      <c r="A34" s="184" t="s">
        <v>74</v>
      </c>
      <c r="B34" s="184"/>
      <c r="C34" s="184"/>
      <c r="D34" s="184"/>
    </row>
    <row r="36" spans="1:4" x14ac:dyDescent="0.2">
      <c r="A36" s="46" t="s">
        <v>72</v>
      </c>
      <c r="B36" s="47" t="s">
        <v>158</v>
      </c>
      <c r="C36" s="47" t="s">
        <v>159</v>
      </c>
      <c r="D36" s="48" t="s">
        <v>66</v>
      </c>
    </row>
    <row r="37" spans="1:4" x14ac:dyDescent="0.2">
      <c r="A37" s="49" t="s">
        <v>147</v>
      </c>
      <c r="B37" s="119">
        <v>33871.65148</v>
      </c>
      <c r="C37" s="119">
        <v>114131.60739</v>
      </c>
      <c r="D37" s="131">
        <v>236.95318179980279</v>
      </c>
    </row>
    <row r="38" spans="1:4" x14ac:dyDescent="0.2">
      <c r="A38" s="49" t="s">
        <v>136</v>
      </c>
      <c r="B38" s="119">
        <v>13709.48552</v>
      </c>
      <c r="C38" s="119">
        <v>25558.90119</v>
      </c>
      <c r="D38" s="131">
        <v>86.432241769492748</v>
      </c>
    </row>
    <row r="39" spans="1:4" x14ac:dyDescent="0.2">
      <c r="A39" s="49" t="s">
        <v>153</v>
      </c>
      <c r="B39" s="119">
        <v>172098.34568</v>
      </c>
      <c r="C39" s="119">
        <v>303217.77049999998</v>
      </c>
      <c r="D39" s="131">
        <v>76.188660792709598</v>
      </c>
    </row>
    <row r="40" spans="1:4" x14ac:dyDescent="0.2">
      <c r="A40" s="49" t="s">
        <v>157</v>
      </c>
      <c r="B40" s="119">
        <v>315280.87226999999</v>
      </c>
      <c r="C40" s="119">
        <v>446057.96574999997</v>
      </c>
      <c r="D40" s="131">
        <v>41.479552038287054</v>
      </c>
    </row>
    <row r="41" spans="1:4" x14ac:dyDescent="0.2">
      <c r="A41" s="49" t="s">
        <v>151</v>
      </c>
      <c r="B41" s="119">
        <v>748298.24387000001</v>
      </c>
      <c r="C41" s="119">
        <v>966411.60571999999</v>
      </c>
      <c r="D41" s="131">
        <v>29.147918445187784</v>
      </c>
    </row>
    <row r="42" spans="1:4" x14ac:dyDescent="0.2">
      <c r="A42" s="49" t="s">
        <v>146</v>
      </c>
      <c r="B42" s="119">
        <v>1998421.5523600001</v>
      </c>
      <c r="C42" s="119">
        <v>2565728.52831</v>
      </c>
      <c r="D42" s="131">
        <v>28.387753088433669</v>
      </c>
    </row>
    <row r="43" spans="1:4" x14ac:dyDescent="0.2">
      <c r="A43" s="51" t="s">
        <v>137</v>
      </c>
      <c r="B43" s="119">
        <v>77918.443740000002</v>
      </c>
      <c r="C43" s="119">
        <v>98117.736860000005</v>
      </c>
      <c r="D43" s="131">
        <v>25.923635214534634</v>
      </c>
    </row>
    <row r="44" spans="1:4" x14ac:dyDescent="0.2">
      <c r="A44" s="49" t="s">
        <v>154</v>
      </c>
      <c r="B44" s="119">
        <v>106338.51489999999</v>
      </c>
      <c r="C44" s="119">
        <v>133009.06012000001</v>
      </c>
      <c r="D44" s="131">
        <v>25.080795274488075</v>
      </c>
    </row>
    <row r="45" spans="1:4" x14ac:dyDescent="0.2">
      <c r="A45" s="49" t="s">
        <v>156</v>
      </c>
      <c r="B45" s="119">
        <v>9036.3687800000007</v>
      </c>
      <c r="C45" s="119">
        <v>10905.49538</v>
      </c>
      <c r="D45" s="131">
        <v>20.684487823658742</v>
      </c>
    </row>
    <row r="46" spans="1:4" x14ac:dyDescent="0.2">
      <c r="A46" s="49" t="s">
        <v>144</v>
      </c>
      <c r="B46" s="119">
        <v>1126967.23529</v>
      </c>
      <c r="C46" s="119">
        <v>1322924.4860400001</v>
      </c>
      <c r="D46" s="131">
        <v>17.388016671094679</v>
      </c>
    </row>
    <row r="48" spans="1:4" ht="19.5" x14ac:dyDescent="0.3">
      <c r="A48" s="185" t="s">
        <v>73</v>
      </c>
      <c r="B48" s="185"/>
      <c r="C48" s="185"/>
      <c r="D48" s="185"/>
    </row>
    <row r="49" spans="1:4" ht="15.75" x14ac:dyDescent="0.25">
      <c r="A49" s="184" t="s">
        <v>71</v>
      </c>
      <c r="B49" s="184"/>
      <c r="C49" s="184"/>
      <c r="D49" s="184"/>
    </row>
    <row r="51" spans="1:4" x14ac:dyDescent="0.2">
      <c r="A51" s="46" t="s">
        <v>72</v>
      </c>
      <c r="B51" s="47" t="s">
        <v>158</v>
      </c>
      <c r="C51" s="47" t="s">
        <v>159</v>
      </c>
      <c r="D51" s="48" t="s">
        <v>66</v>
      </c>
    </row>
    <row r="52" spans="1:4" x14ac:dyDescent="0.2">
      <c r="A52" s="49" t="s">
        <v>146</v>
      </c>
      <c r="B52" s="119">
        <v>1998421.5523600001</v>
      </c>
      <c r="C52" s="119">
        <v>2565728.52831</v>
      </c>
      <c r="D52" s="131">
        <v>28.387753088433669</v>
      </c>
    </row>
    <row r="53" spans="1:4" x14ac:dyDescent="0.2">
      <c r="A53" s="49" t="s">
        <v>145</v>
      </c>
      <c r="B53" s="119">
        <v>1417799.9846999999</v>
      </c>
      <c r="C53" s="119">
        <v>1405043.86732</v>
      </c>
      <c r="D53" s="131">
        <v>-0.89971205513160846</v>
      </c>
    </row>
    <row r="54" spans="1:4" x14ac:dyDescent="0.2">
      <c r="A54" s="49" t="s">
        <v>144</v>
      </c>
      <c r="B54" s="119">
        <v>1126967.23529</v>
      </c>
      <c r="C54" s="119">
        <v>1322924.4860400001</v>
      </c>
      <c r="D54" s="131">
        <v>17.388016671094679</v>
      </c>
    </row>
    <row r="55" spans="1:4" x14ac:dyDescent="0.2">
      <c r="A55" s="49" t="s">
        <v>151</v>
      </c>
      <c r="B55" s="119">
        <v>748298.24387000001</v>
      </c>
      <c r="C55" s="119">
        <v>966411.60571999999</v>
      </c>
      <c r="D55" s="131">
        <v>29.147918445187784</v>
      </c>
    </row>
    <row r="56" spans="1:4" x14ac:dyDescent="0.2">
      <c r="A56" s="49" t="s">
        <v>148</v>
      </c>
      <c r="B56" s="119">
        <v>806574.66910000006</v>
      </c>
      <c r="C56" s="119">
        <v>885908.05068999995</v>
      </c>
      <c r="D56" s="131">
        <v>9.8358384696760375</v>
      </c>
    </row>
    <row r="57" spans="1:4" x14ac:dyDescent="0.2">
      <c r="A57" s="49" t="s">
        <v>141</v>
      </c>
      <c r="B57" s="119">
        <v>667583.85747000005</v>
      </c>
      <c r="C57" s="119">
        <v>672875.61257</v>
      </c>
      <c r="D57" s="131">
        <v>0.79267271681113138</v>
      </c>
    </row>
    <row r="58" spans="1:4" x14ac:dyDescent="0.2">
      <c r="A58" s="49" t="s">
        <v>150</v>
      </c>
      <c r="B58" s="119">
        <v>503328.08214999997</v>
      </c>
      <c r="C58" s="119">
        <v>571708.83573000005</v>
      </c>
      <c r="D58" s="131">
        <v>13.585721918774526</v>
      </c>
    </row>
    <row r="59" spans="1:4" x14ac:dyDescent="0.2">
      <c r="A59" s="49" t="s">
        <v>131</v>
      </c>
      <c r="B59" s="119">
        <v>511399.68602999998</v>
      </c>
      <c r="C59" s="119">
        <v>529110.44441999996</v>
      </c>
      <c r="D59" s="131">
        <v>3.4631930511120887</v>
      </c>
    </row>
    <row r="60" spans="1:4" x14ac:dyDescent="0.2">
      <c r="A60" s="49" t="s">
        <v>149</v>
      </c>
      <c r="B60" s="119">
        <v>455987.73937000002</v>
      </c>
      <c r="C60" s="119">
        <v>511514.92235000001</v>
      </c>
      <c r="D60" s="131">
        <v>12.177341227796441</v>
      </c>
    </row>
    <row r="61" spans="1:4" x14ac:dyDescent="0.2">
      <c r="A61" s="49" t="s">
        <v>157</v>
      </c>
      <c r="B61" s="119">
        <v>315280.87226999999</v>
      </c>
      <c r="C61" s="119">
        <v>446057.96574999997</v>
      </c>
      <c r="D61" s="131">
        <v>41.479552038287054</v>
      </c>
    </row>
    <row r="63" spans="1:4" ht="19.5" x14ac:dyDescent="0.3">
      <c r="A63" s="185" t="s">
        <v>75</v>
      </c>
      <c r="B63" s="185"/>
      <c r="C63" s="185"/>
      <c r="D63" s="185"/>
    </row>
    <row r="64" spans="1:4" ht="15.75" x14ac:dyDescent="0.25">
      <c r="A64" s="184" t="s">
        <v>76</v>
      </c>
      <c r="B64" s="184"/>
      <c r="C64" s="184"/>
      <c r="D64" s="184"/>
    </row>
    <row r="66" spans="1:4" x14ac:dyDescent="0.2">
      <c r="A66" s="46" t="s">
        <v>77</v>
      </c>
      <c r="B66" s="47" t="s">
        <v>158</v>
      </c>
      <c r="C66" s="47" t="s">
        <v>159</v>
      </c>
      <c r="D66" s="48" t="s">
        <v>66</v>
      </c>
    </row>
    <row r="67" spans="1:4" x14ac:dyDescent="0.2">
      <c r="A67" s="49" t="s">
        <v>180</v>
      </c>
      <c r="B67" s="50">
        <v>4754140.9110899996</v>
      </c>
      <c r="C67" s="50">
        <v>5254293.7659400003</v>
      </c>
      <c r="D67" s="120">
        <f>(C67-B67)/B67</f>
        <v>0.10520362441998565</v>
      </c>
    </row>
    <row r="68" spans="1:4" x14ac:dyDescent="0.2">
      <c r="A68" s="49" t="s">
        <v>181</v>
      </c>
      <c r="B68" s="50">
        <v>1192550.5342000001</v>
      </c>
      <c r="C68" s="50">
        <v>1259339.5532199999</v>
      </c>
      <c r="D68" s="120">
        <f t="shared" ref="D68:D76" si="1">(C68-B68)/B68</f>
        <v>5.6005189805062576E-2</v>
      </c>
    </row>
    <row r="69" spans="1:4" x14ac:dyDescent="0.2">
      <c r="A69" s="49" t="s">
        <v>182</v>
      </c>
      <c r="B69" s="50">
        <v>751145.67964999995</v>
      </c>
      <c r="C69" s="50">
        <v>1059461.9264199999</v>
      </c>
      <c r="D69" s="120">
        <f t="shared" si="1"/>
        <v>0.41046131945225517</v>
      </c>
    </row>
    <row r="70" spans="1:4" x14ac:dyDescent="0.2">
      <c r="A70" s="49" t="s">
        <v>183</v>
      </c>
      <c r="B70" s="50">
        <v>645305.58658</v>
      </c>
      <c r="C70" s="50">
        <v>703104.46932000003</v>
      </c>
      <c r="D70" s="120">
        <f t="shared" si="1"/>
        <v>8.9568235487195141E-2</v>
      </c>
    </row>
    <row r="71" spans="1:4" x14ac:dyDescent="0.2">
      <c r="A71" s="49" t="s">
        <v>184</v>
      </c>
      <c r="B71" s="50">
        <v>516852.90311000001</v>
      </c>
      <c r="C71" s="50">
        <v>567700.08034999995</v>
      </c>
      <c r="D71" s="120">
        <f t="shared" si="1"/>
        <v>9.8378430176251336E-2</v>
      </c>
    </row>
    <row r="72" spans="1:4" x14ac:dyDescent="0.2">
      <c r="A72" s="49" t="s">
        <v>185</v>
      </c>
      <c r="B72" s="50">
        <v>484761.41363000002</v>
      </c>
      <c r="C72" s="50">
        <v>540163.28599999996</v>
      </c>
      <c r="D72" s="120">
        <f t="shared" si="1"/>
        <v>0.11428688590360057</v>
      </c>
    </row>
    <row r="73" spans="1:4" x14ac:dyDescent="0.2">
      <c r="A73" s="49" t="s">
        <v>186</v>
      </c>
      <c r="B73" s="50">
        <v>142005.37127999999</v>
      </c>
      <c r="C73" s="50">
        <v>478343.37498999998</v>
      </c>
      <c r="D73" s="120">
        <f t="shared" si="1"/>
        <v>2.368487900692315</v>
      </c>
    </row>
    <row r="74" spans="1:4" x14ac:dyDescent="0.2">
      <c r="A74" s="49" t="s">
        <v>187</v>
      </c>
      <c r="B74" s="50">
        <v>288833.01530000003</v>
      </c>
      <c r="C74" s="50">
        <v>332911.01697</v>
      </c>
      <c r="D74" s="120">
        <f t="shared" si="1"/>
        <v>0.15260721363247826</v>
      </c>
    </row>
    <row r="75" spans="1:4" x14ac:dyDescent="0.2">
      <c r="A75" s="49" t="s">
        <v>188</v>
      </c>
      <c r="B75" s="50">
        <v>228114.50425</v>
      </c>
      <c r="C75" s="50">
        <v>251079.29683000001</v>
      </c>
      <c r="D75" s="120">
        <f t="shared" si="1"/>
        <v>0.10067221571685751</v>
      </c>
    </row>
    <row r="76" spans="1:4" x14ac:dyDescent="0.2">
      <c r="A76" s="49" t="s">
        <v>189</v>
      </c>
      <c r="B76" s="50">
        <v>121294.98737</v>
      </c>
      <c r="C76" s="50">
        <v>213753.48997</v>
      </c>
      <c r="D76" s="120">
        <f t="shared" si="1"/>
        <v>0.76226152955491244</v>
      </c>
    </row>
    <row r="78" spans="1:4" ht="19.5" x14ac:dyDescent="0.3">
      <c r="A78" s="185" t="s">
        <v>78</v>
      </c>
      <c r="B78" s="185"/>
      <c r="C78" s="185"/>
      <c r="D78" s="185"/>
    </row>
    <row r="79" spans="1:4" ht="15.75" x14ac:dyDescent="0.25">
      <c r="A79" s="184" t="s">
        <v>79</v>
      </c>
      <c r="B79" s="184"/>
      <c r="C79" s="184"/>
      <c r="D79" s="184"/>
    </row>
    <row r="81" spans="1:4" x14ac:dyDescent="0.2">
      <c r="A81" s="46" t="s">
        <v>77</v>
      </c>
      <c r="B81" s="47" t="s">
        <v>158</v>
      </c>
      <c r="C81" s="47" t="s">
        <v>159</v>
      </c>
      <c r="D81" s="48" t="s">
        <v>66</v>
      </c>
    </row>
    <row r="82" spans="1:4" x14ac:dyDescent="0.2">
      <c r="A82" s="49" t="s">
        <v>190</v>
      </c>
      <c r="B82" s="50">
        <v>31.521000000000001</v>
      </c>
      <c r="C82" s="50">
        <v>2701.5204899999999</v>
      </c>
      <c r="D82" s="131">
        <v>8470.5418292566865</v>
      </c>
    </row>
    <row r="83" spans="1:4" x14ac:dyDescent="0.2">
      <c r="A83" s="49" t="s">
        <v>191</v>
      </c>
      <c r="B83" s="50">
        <v>2064.0535100000002</v>
      </c>
      <c r="C83" s="50">
        <v>59737.165220000003</v>
      </c>
      <c r="D83" s="131">
        <v>2794.1674685556</v>
      </c>
    </row>
    <row r="84" spans="1:4" x14ac:dyDescent="0.2">
      <c r="A84" s="49" t="s">
        <v>186</v>
      </c>
      <c r="B84" s="50">
        <v>142005.37127999999</v>
      </c>
      <c r="C84" s="50">
        <v>478343.37498999998</v>
      </c>
      <c r="D84" s="131">
        <v>236.84879006923151</v>
      </c>
    </row>
    <row r="85" spans="1:4" x14ac:dyDescent="0.2">
      <c r="A85" s="49" t="s">
        <v>192</v>
      </c>
      <c r="B85" s="50">
        <v>12257.3166</v>
      </c>
      <c r="C85" s="50">
        <v>35000.440929999997</v>
      </c>
      <c r="D85" s="131">
        <v>185.54733529523091</v>
      </c>
    </row>
    <row r="86" spans="1:4" x14ac:dyDescent="0.2">
      <c r="A86" s="49" t="s">
        <v>193</v>
      </c>
      <c r="B86" s="50">
        <v>713.62327000000005</v>
      </c>
      <c r="C86" s="50">
        <v>1841.04883</v>
      </c>
      <c r="D86" s="131">
        <v>157.98609818314918</v>
      </c>
    </row>
    <row r="87" spans="1:4" x14ac:dyDescent="0.2">
      <c r="A87" s="49" t="s">
        <v>194</v>
      </c>
      <c r="B87" s="50">
        <v>1.8032699999999999</v>
      </c>
      <c r="C87" s="50">
        <v>4.5330000000000004</v>
      </c>
      <c r="D87" s="131">
        <v>151.37666572393485</v>
      </c>
    </row>
    <row r="88" spans="1:4" x14ac:dyDescent="0.2">
      <c r="A88" s="49" t="s">
        <v>195</v>
      </c>
      <c r="B88" s="50">
        <v>5941.5723600000001</v>
      </c>
      <c r="C88" s="50">
        <v>13785.55183</v>
      </c>
      <c r="D88" s="131">
        <v>132.01858017933824</v>
      </c>
    </row>
    <row r="89" spans="1:4" x14ac:dyDescent="0.2">
      <c r="A89" s="49" t="s">
        <v>196</v>
      </c>
      <c r="B89" s="50">
        <v>2783.6879300000001</v>
      </c>
      <c r="C89" s="50">
        <v>6005.2630399999998</v>
      </c>
      <c r="D89" s="131">
        <v>115.7304694711235</v>
      </c>
    </row>
    <row r="90" spans="1:4" x14ac:dyDescent="0.2">
      <c r="A90" s="49" t="s">
        <v>197</v>
      </c>
      <c r="B90" s="50">
        <v>6231.7055700000001</v>
      </c>
      <c r="C90" s="50">
        <v>13063.89205</v>
      </c>
      <c r="D90" s="131">
        <v>109.63589988735619</v>
      </c>
    </row>
    <row r="91" spans="1:4" x14ac:dyDescent="0.2">
      <c r="A91" s="49" t="s">
        <v>198</v>
      </c>
      <c r="B91" s="50">
        <v>2447.2076099999999</v>
      </c>
      <c r="C91" s="50">
        <v>4735.1033100000004</v>
      </c>
      <c r="D91" s="131">
        <v>93.490053342879222</v>
      </c>
    </row>
    <row r="92" spans="1:4" x14ac:dyDescent="0.2">
      <c r="A92" s="54" t="s">
        <v>119</v>
      </c>
    </row>
  </sheetData>
  <mergeCells count="12">
    <mergeCell ref="A79:D79"/>
    <mergeCell ref="A2:D2"/>
    <mergeCell ref="A3:D3"/>
    <mergeCell ref="A18:D18"/>
    <mergeCell ref="A19:D19"/>
    <mergeCell ref="A33:D33"/>
    <mergeCell ref="A34:D34"/>
    <mergeCell ref="A48:D48"/>
    <mergeCell ref="A49:D49"/>
    <mergeCell ref="A63:D63"/>
    <mergeCell ref="A64:D64"/>
    <mergeCell ref="A78:D7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showGridLines="0" zoomScale="85" zoomScaleNormal="85" workbookViewId="0">
      <selection activeCell="D44" sqref="D44"/>
    </sheetView>
  </sheetViews>
  <sheetFormatPr defaultColWidth="9.140625" defaultRowHeight="12.75" x14ac:dyDescent="0.2"/>
  <cols>
    <col min="1" max="1" width="44.7109375" style="14" customWidth="1"/>
    <col min="2" max="2" width="16" style="16" customWidth="1"/>
    <col min="3" max="3" width="16" style="14" customWidth="1"/>
    <col min="4" max="4" width="10.28515625" style="14" customWidth="1"/>
    <col min="5" max="5" width="13.85546875" style="14" bestFit="1" customWidth="1"/>
    <col min="6" max="7" width="14.85546875" style="14" bestFit="1" customWidth="1"/>
    <col min="8" max="8" width="9.5703125" style="14" bestFit="1" customWidth="1"/>
    <col min="9" max="9" width="13.85546875" style="14" bestFit="1" customWidth="1"/>
    <col min="10" max="11" width="16.28515625" style="14" customWidth="1"/>
    <col min="12" max="12" width="9.5703125" style="14" bestFit="1" customWidth="1"/>
    <col min="13" max="13" width="10.5703125" style="14" bestFit="1" customWidth="1"/>
    <col min="14" max="16384" width="9.140625" style="14"/>
  </cols>
  <sheetData>
    <row r="1" spans="1:13" ht="26.25" x14ac:dyDescent="0.4">
      <c r="B1" s="190" t="s">
        <v>120</v>
      </c>
      <c r="C1" s="190"/>
      <c r="D1" s="190"/>
      <c r="E1" s="190"/>
      <c r="F1" s="190"/>
      <c r="G1" s="190"/>
      <c r="H1" s="190"/>
      <c r="I1" s="190"/>
      <c r="J1" s="190"/>
    </row>
    <row r="2" spans="1:13" x14ac:dyDescent="0.2">
      <c r="D2" s="15"/>
    </row>
    <row r="3" spans="1:13" x14ac:dyDescent="0.2">
      <c r="D3" s="15"/>
    </row>
    <row r="4" spans="1:13" x14ac:dyDescent="0.2">
      <c r="B4" s="17"/>
      <c r="C4" s="15"/>
      <c r="D4" s="15"/>
      <c r="E4" s="15"/>
      <c r="F4" s="15"/>
      <c r="G4" s="15"/>
      <c r="H4" s="15"/>
      <c r="I4" s="15"/>
    </row>
    <row r="5" spans="1:13" ht="26.25" x14ac:dyDescent="0.2">
      <c r="A5" s="187" t="s">
        <v>114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9"/>
    </row>
    <row r="6" spans="1:13" ht="18" x14ac:dyDescent="0.2">
      <c r="A6" s="57"/>
      <c r="B6" s="186" t="str">
        <f>SEKTOR_USD!B6</f>
        <v>1 - 31 MAYıS</v>
      </c>
      <c r="C6" s="186"/>
      <c r="D6" s="186"/>
      <c r="E6" s="186"/>
      <c r="F6" s="186" t="str">
        <f>SEKTOR_USD!F6</f>
        <v>1 OCAK  -  31 MAYıS</v>
      </c>
      <c r="G6" s="186"/>
      <c r="H6" s="186"/>
      <c r="I6" s="186"/>
      <c r="J6" s="186" t="s">
        <v>106</v>
      </c>
      <c r="K6" s="186"/>
      <c r="L6" s="186"/>
      <c r="M6" s="186"/>
    </row>
    <row r="7" spans="1:13" ht="30" x14ac:dyDescent="0.25">
      <c r="A7" s="58" t="s">
        <v>1</v>
      </c>
      <c r="B7" s="2">
        <f>SEKTOR_USD!B7</f>
        <v>2016</v>
      </c>
      <c r="C7" s="3">
        <f>SEKTOR_USD!C7</f>
        <v>2017</v>
      </c>
      <c r="D7" s="4" t="s">
        <v>122</v>
      </c>
      <c r="E7" s="4" t="s">
        <v>123</v>
      </c>
      <c r="F7" s="2">
        <f>SEKTOR_USD!F7</f>
        <v>2016</v>
      </c>
      <c r="G7" s="3">
        <f>SEKTOR_USD!G7</f>
        <v>2017</v>
      </c>
      <c r="H7" s="4" t="s">
        <v>122</v>
      </c>
      <c r="I7" s="4" t="s">
        <v>123</v>
      </c>
      <c r="J7" s="2" t="str">
        <f>SEKTOR_USD!J7</f>
        <v>2015 - 2016</v>
      </c>
      <c r="K7" s="3" t="str">
        <f>SEKTOR_USD!K7</f>
        <v>2016 - 2017</v>
      </c>
      <c r="L7" s="4" t="s">
        <v>122</v>
      </c>
      <c r="M7" s="4" t="s">
        <v>123</v>
      </c>
    </row>
    <row r="8" spans="1:13" ht="16.5" x14ac:dyDescent="0.25">
      <c r="A8" s="59" t="s">
        <v>2</v>
      </c>
      <c r="B8" s="60">
        <f>SEKTOR_USD!B8*$B$53</f>
        <v>4706554.1366585987</v>
      </c>
      <c r="C8" s="60">
        <f>SEKTOR_USD!C8*$C$53</f>
        <v>5988716.1439080555</v>
      </c>
      <c r="D8" s="61">
        <f t="shared" ref="D8:D43" si="0">(C8-B8)/B8*100</f>
        <v>27.242053740822858</v>
      </c>
      <c r="E8" s="61">
        <f>C8/C$44*100</f>
        <v>13.46296638164605</v>
      </c>
      <c r="F8" s="60">
        <f>SEKTOR_USD!F8*$B$54</f>
        <v>23812799.685101185</v>
      </c>
      <c r="G8" s="60">
        <f>SEKTOR_USD!G8*$C$54</f>
        <v>31021742.838278301</v>
      </c>
      <c r="H8" s="61">
        <f t="shared" ref="H8:H43" si="1">(G8-F8)/F8*100</f>
        <v>30.273396024439297</v>
      </c>
      <c r="I8" s="61">
        <f>G8/G$44*100</f>
        <v>14.230944436085197</v>
      </c>
      <c r="J8" s="60">
        <f>SEKTOR_USD!J8*$B$55</f>
        <v>58512409.559795648</v>
      </c>
      <c r="K8" s="60">
        <f>SEKTOR_USD!K8*$C$55</f>
        <v>68437074.5389819</v>
      </c>
      <c r="L8" s="61">
        <f t="shared" ref="L8:L43" si="2">(K8-J8)/J8*100</f>
        <v>16.961641220814755</v>
      </c>
      <c r="M8" s="61">
        <f>K8/K$44*100</f>
        <v>14.920534099983792</v>
      </c>
    </row>
    <row r="9" spans="1:13" s="18" customFormat="1" ht="15.75" x14ac:dyDescent="0.25">
      <c r="A9" s="62" t="s">
        <v>3</v>
      </c>
      <c r="B9" s="63">
        <f>SEKTOR_USD!B9*$B$53</f>
        <v>3194567.6982063008</v>
      </c>
      <c r="C9" s="63">
        <f>SEKTOR_USD!C9*$C$53</f>
        <v>4006315.1092724567</v>
      </c>
      <c r="D9" s="64">
        <f t="shared" si="0"/>
        <v>25.410242879558918</v>
      </c>
      <c r="E9" s="64">
        <f t="shared" ref="E9:E44" si="3">C9/C$44*100</f>
        <v>9.0064187939984954</v>
      </c>
      <c r="F9" s="63">
        <f>SEKTOR_USD!F9*$B$54</f>
        <v>16751200.094787179</v>
      </c>
      <c r="G9" s="63">
        <f>SEKTOR_USD!G9*$C$54</f>
        <v>21329434.619114194</v>
      </c>
      <c r="H9" s="64">
        <f t="shared" si="1"/>
        <v>27.330785247749027</v>
      </c>
      <c r="I9" s="64">
        <f t="shared" ref="I9:I44" si="4">G9/G$44*100</f>
        <v>9.7846855510382547</v>
      </c>
      <c r="J9" s="63">
        <f>SEKTOR_USD!J9*$B$55</f>
        <v>41965651.897242621</v>
      </c>
      <c r="K9" s="63">
        <f>SEKTOR_USD!K9*$C$55</f>
        <v>47700841.155599102</v>
      </c>
      <c r="L9" s="64">
        <f t="shared" si="2"/>
        <v>13.666389056459089</v>
      </c>
      <c r="M9" s="64">
        <f t="shared" ref="M9:M44" si="5">K9/K$44*100</f>
        <v>10.399655915371257</v>
      </c>
    </row>
    <row r="10" spans="1:13" ht="14.25" x14ac:dyDescent="0.2">
      <c r="A10" s="10" t="str">
        <f>SEKTOR_USD!A10</f>
        <v xml:space="preserve"> Hububat, Bakliyat, Yağlı Tohumlar ve Mamulleri </v>
      </c>
      <c r="B10" s="65">
        <f>SEKTOR_USD!B10*$B$53</f>
        <v>1503885.3303008857</v>
      </c>
      <c r="C10" s="65">
        <f>SEKTOR_USD!C10*$C$53</f>
        <v>1887108.9086445947</v>
      </c>
      <c r="D10" s="66">
        <f t="shared" si="0"/>
        <v>25.482233959090255</v>
      </c>
      <c r="E10" s="66">
        <f t="shared" si="3"/>
        <v>4.2423255978547187</v>
      </c>
      <c r="F10" s="65">
        <f>SEKTOR_USD!F10*$B$54</f>
        <v>7702117.8073715679</v>
      </c>
      <c r="G10" s="65">
        <f>SEKTOR_USD!G10*$C$54</f>
        <v>10081686.731452446</v>
      </c>
      <c r="H10" s="66">
        <f t="shared" si="1"/>
        <v>30.894995163582578</v>
      </c>
      <c r="I10" s="66">
        <f t="shared" si="4"/>
        <v>4.6248827619151198</v>
      </c>
      <c r="J10" s="65">
        <f>SEKTOR_USD!J10*$B$55</f>
        <v>17825925.822582878</v>
      </c>
      <c r="K10" s="65">
        <f>SEKTOR_USD!K10*$C$55</f>
        <v>21583203.087145604</v>
      </c>
      <c r="L10" s="66">
        <f t="shared" si="2"/>
        <v>21.077599570187807</v>
      </c>
      <c r="M10" s="66">
        <f t="shared" si="5"/>
        <v>4.7055330727966878</v>
      </c>
    </row>
    <row r="11" spans="1:13" ht="14.25" x14ac:dyDescent="0.2">
      <c r="A11" s="10" t="str">
        <f>SEKTOR_USD!A11</f>
        <v xml:space="preserve"> Yaş Meyve ve Sebze  </v>
      </c>
      <c r="B11" s="65">
        <f>SEKTOR_USD!B11*$B$53</f>
        <v>413632.47407758242</v>
      </c>
      <c r="C11" s="65">
        <f>SEKTOR_USD!C11*$C$53</f>
        <v>460177.31531012635</v>
      </c>
      <c r="D11" s="66">
        <f t="shared" si="0"/>
        <v>11.252704792180753</v>
      </c>
      <c r="E11" s="66">
        <f t="shared" si="3"/>
        <v>1.0345041536020216</v>
      </c>
      <c r="F11" s="65">
        <f>SEKTOR_USD!F11*$B$54</f>
        <v>2098119.2673677201</v>
      </c>
      <c r="G11" s="65">
        <f>SEKTOR_USD!G11*$C$54</f>
        <v>2797661.3958234801</v>
      </c>
      <c r="H11" s="66">
        <f t="shared" si="1"/>
        <v>33.341390040872113</v>
      </c>
      <c r="I11" s="66">
        <f t="shared" si="4"/>
        <v>1.2834019056407771</v>
      </c>
      <c r="J11" s="65">
        <f>SEKTOR_USD!J11*$B$55</f>
        <v>5733899.3215872226</v>
      </c>
      <c r="K11" s="65">
        <f>SEKTOR_USD!K11*$C$55</f>
        <v>6729150.2222076459</v>
      </c>
      <c r="L11" s="66">
        <f t="shared" si="2"/>
        <v>17.357313841794557</v>
      </c>
      <c r="M11" s="66">
        <f t="shared" si="5"/>
        <v>1.4670778380097651</v>
      </c>
    </row>
    <row r="12" spans="1:13" ht="14.25" x14ac:dyDescent="0.2">
      <c r="A12" s="10" t="str">
        <f>SEKTOR_USD!A12</f>
        <v xml:space="preserve"> Meyve Sebze Mamulleri </v>
      </c>
      <c r="B12" s="65">
        <f>SEKTOR_USD!B12*$B$53</f>
        <v>293962.9064059098</v>
      </c>
      <c r="C12" s="65">
        <f>SEKTOR_USD!C12*$C$53</f>
        <v>408259.34566470608</v>
      </c>
      <c r="D12" s="66">
        <f t="shared" si="0"/>
        <v>38.881245479650246</v>
      </c>
      <c r="E12" s="66">
        <f t="shared" si="3"/>
        <v>0.91778967538274059</v>
      </c>
      <c r="F12" s="65">
        <f>SEKTOR_USD!F12*$B$54</f>
        <v>1478838.5748003223</v>
      </c>
      <c r="G12" s="65">
        <f>SEKTOR_USD!G12*$C$54</f>
        <v>1992931.921619297</v>
      </c>
      <c r="H12" s="66">
        <f t="shared" si="1"/>
        <v>34.763317347763213</v>
      </c>
      <c r="I12" s="66">
        <f t="shared" si="4"/>
        <v>0.91423952513941864</v>
      </c>
      <c r="J12" s="65">
        <f>SEKTOR_USD!J12*$B$55</f>
        <v>3818828.0239559412</v>
      </c>
      <c r="K12" s="65">
        <f>SEKTOR_USD!K12*$C$55</f>
        <v>4546325.4111143816</v>
      </c>
      <c r="L12" s="66">
        <f t="shared" si="2"/>
        <v>19.050278844576578</v>
      </c>
      <c r="M12" s="66">
        <f t="shared" si="5"/>
        <v>0.99118210097535375</v>
      </c>
    </row>
    <row r="13" spans="1:13" ht="14.25" x14ac:dyDescent="0.2">
      <c r="A13" s="10" t="str">
        <f>SEKTOR_USD!A13</f>
        <v xml:space="preserve"> Kuru Meyve ve Mamulleri  </v>
      </c>
      <c r="B13" s="65">
        <f>SEKTOR_USD!B13*$B$53</f>
        <v>282711.95872389781</v>
      </c>
      <c r="C13" s="65">
        <f>SEKTOR_USD!C13*$C$53</f>
        <v>346301.35331987211</v>
      </c>
      <c r="D13" s="66">
        <f t="shared" si="0"/>
        <v>22.492644061823004</v>
      </c>
      <c r="E13" s="66">
        <f t="shared" si="3"/>
        <v>0.7785046687187831</v>
      </c>
      <c r="F13" s="65">
        <f>SEKTOR_USD!F13*$B$54</f>
        <v>1449164.3751244301</v>
      </c>
      <c r="G13" s="65">
        <f>SEKTOR_USD!G13*$C$54</f>
        <v>1830998.3703986381</v>
      </c>
      <c r="H13" s="66">
        <f t="shared" si="1"/>
        <v>26.348563477584968</v>
      </c>
      <c r="I13" s="66">
        <f t="shared" si="4"/>
        <v>0.83995397059231458</v>
      </c>
      <c r="J13" s="65">
        <f>SEKTOR_USD!J13*$B$55</f>
        <v>3892795.9805005714</v>
      </c>
      <c r="K13" s="65">
        <f>SEKTOR_USD!K13*$C$55</f>
        <v>4336138.4063005168</v>
      </c>
      <c r="L13" s="66">
        <f t="shared" si="2"/>
        <v>11.388791707058235</v>
      </c>
      <c r="M13" s="66">
        <f t="shared" si="5"/>
        <v>0.94535748918671869</v>
      </c>
    </row>
    <row r="14" spans="1:13" ht="14.25" x14ac:dyDescent="0.2">
      <c r="A14" s="10" t="str">
        <f>SEKTOR_USD!A14</f>
        <v xml:space="preserve"> Fındık ve Mamulleri </v>
      </c>
      <c r="B14" s="65">
        <f>SEKTOR_USD!B14*$B$53</f>
        <v>414537.12714904634</v>
      </c>
      <c r="C14" s="65">
        <f>SEKTOR_USD!C14*$C$53</f>
        <v>440218.3036415868</v>
      </c>
      <c r="D14" s="66">
        <f t="shared" si="0"/>
        <v>6.1951450933143608</v>
      </c>
      <c r="E14" s="66">
        <f t="shared" si="3"/>
        <v>0.9896351872580802</v>
      </c>
      <c r="F14" s="65">
        <f>SEKTOR_USD!F14*$B$54</f>
        <v>2246751.4480899284</v>
      </c>
      <c r="G14" s="65">
        <f>SEKTOR_USD!G14*$C$54</f>
        <v>2685360.6397296279</v>
      </c>
      <c r="H14" s="66">
        <f t="shared" si="1"/>
        <v>19.521927626332779</v>
      </c>
      <c r="I14" s="66">
        <f t="shared" si="4"/>
        <v>1.2318849477305338</v>
      </c>
      <c r="J14" s="65">
        <f>SEKTOR_USD!J14*$B$55</f>
        <v>7072375.8293697843</v>
      </c>
      <c r="K14" s="65">
        <f>SEKTOR_USD!K14*$C$55</f>
        <v>6493312.2550757462</v>
      </c>
      <c r="L14" s="66">
        <f t="shared" si="2"/>
        <v>-8.1876810320137938</v>
      </c>
      <c r="M14" s="66">
        <f t="shared" si="5"/>
        <v>1.4156608472285761</v>
      </c>
    </row>
    <row r="15" spans="1:13" ht="14.25" x14ac:dyDescent="0.2">
      <c r="A15" s="10" t="str">
        <f>SEKTOR_USD!A15</f>
        <v xml:space="preserve"> Zeytin ve Zeytinyağı </v>
      </c>
      <c r="B15" s="65">
        <f>SEKTOR_USD!B15*$B$53</f>
        <v>40315.81309631648</v>
      </c>
      <c r="C15" s="65">
        <f>SEKTOR_USD!C15*$C$53</f>
        <v>91157.584658317108</v>
      </c>
      <c r="D15" s="66">
        <f t="shared" si="0"/>
        <v>126.10875896397553</v>
      </c>
      <c r="E15" s="66">
        <f t="shared" si="3"/>
        <v>0.20492731132955483</v>
      </c>
      <c r="F15" s="65">
        <f>SEKTOR_USD!F15*$B$54</f>
        <v>217572.01808484297</v>
      </c>
      <c r="G15" s="65">
        <f>SEKTOR_USD!G15*$C$54</f>
        <v>508134.55668950651</v>
      </c>
      <c r="H15" s="66">
        <f t="shared" si="1"/>
        <v>133.54775175701025</v>
      </c>
      <c r="I15" s="66">
        <f t="shared" si="4"/>
        <v>0.23310214000550597</v>
      </c>
      <c r="J15" s="65">
        <f>SEKTOR_USD!J15*$B$55</f>
        <v>500657.74686980038</v>
      </c>
      <c r="K15" s="65">
        <f>SEKTOR_USD!K15*$C$55</f>
        <v>850390.29954909848</v>
      </c>
      <c r="L15" s="66">
        <f t="shared" si="2"/>
        <v>69.854617224218956</v>
      </c>
      <c r="M15" s="66">
        <f t="shared" si="5"/>
        <v>0.18540064063507694</v>
      </c>
    </row>
    <row r="16" spans="1:13" ht="14.25" x14ac:dyDescent="0.2">
      <c r="A16" s="10" t="str">
        <f>SEKTOR_USD!A16</f>
        <v xml:space="preserve"> Tütün </v>
      </c>
      <c r="B16" s="65">
        <f>SEKTOR_USD!B16*$B$53</f>
        <v>229136.63754886776</v>
      </c>
      <c r="C16" s="65">
        <f>SEKTOR_USD!C16*$C$53</f>
        <v>349943.67863503337</v>
      </c>
      <c r="D16" s="66">
        <f t="shared" si="0"/>
        <v>52.722708327428094</v>
      </c>
      <c r="E16" s="66">
        <f t="shared" si="3"/>
        <v>0.78669281824711168</v>
      </c>
      <c r="F16" s="65">
        <f>SEKTOR_USD!F16*$B$54</f>
        <v>1415196.7103414438</v>
      </c>
      <c r="G16" s="65">
        <f>SEKTOR_USD!G16*$C$54</f>
        <v>1260065.2049269523</v>
      </c>
      <c r="H16" s="66">
        <f t="shared" si="1"/>
        <v>-10.961833381951759</v>
      </c>
      <c r="I16" s="66">
        <f t="shared" si="4"/>
        <v>0.57804353580783474</v>
      </c>
      <c r="J16" s="65">
        <f>SEKTOR_USD!J16*$B$55</f>
        <v>2880260.6470949766</v>
      </c>
      <c r="K16" s="65">
        <f>SEKTOR_USD!K16*$C$55</f>
        <v>2897684.3844572813</v>
      </c>
      <c r="L16" s="66">
        <f t="shared" si="2"/>
        <v>0.60493613242531497</v>
      </c>
      <c r="M16" s="66">
        <f t="shared" si="5"/>
        <v>0.63174820023405109</v>
      </c>
    </row>
    <row r="17" spans="1:13" ht="14.25" x14ac:dyDescent="0.2">
      <c r="A17" s="10" t="str">
        <f>SEKTOR_USD!A17</f>
        <v xml:space="preserve"> Süs Bitkileri ve Mam.</v>
      </c>
      <c r="B17" s="65">
        <f>SEKTOR_USD!B17*$B$53</f>
        <v>16385.450903794761</v>
      </c>
      <c r="C17" s="65">
        <f>SEKTOR_USD!C17*$C$53</f>
        <v>23148.619398219649</v>
      </c>
      <c r="D17" s="66">
        <f t="shared" si="0"/>
        <v>41.275449385763217</v>
      </c>
      <c r="E17" s="66">
        <f t="shared" si="3"/>
        <v>5.2039381605483465E-2</v>
      </c>
      <c r="F17" s="65">
        <f>SEKTOR_USD!F17*$B$54</f>
        <v>143439.89360692826</v>
      </c>
      <c r="G17" s="65">
        <f>SEKTOR_USD!G17*$C$54</f>
        <v>172595.79847424544</v>
      </c>
      <c r="H17" s="66">
        <f t="shared" si="1"/>
        <v>20.326217577387361</v>
      </c>
      <c r="I17" s="66">
        <f t="shared" si="4"/>
        <v>7.9176764206748337E-2</v>
      </c>
      <c r="J17" s="65">
        <f>SEKTOR_USD!J17*$B$55</f>
        <v>240908.52528143633</v>
      </c>
      <c r="K17" s="65">
        <f>SEKTOR_USD!K17*$C$55</f>
        <v>264637.08974882477</v>
      </c>
      <c r="L17" s="66">
        <f t="shared" si="2"/>
        <v>9.8496159235826308</v>
      </c>
      <c r="M17" s="66">
        <f t="shared" si="5"/>
        <v>5.7695726305026715E-2</v>
      </c>
    </row>
    <row r="18" spans="1:13" s="18" customFormat="1" ht="15.75" x14ac:dyDescent="0.25">
      <c r="A18" s="62" t="s">
        <v>12</v>
      </c>
      <c r="B18" s="63">
        <f>SEKTOR_USD!B18*$B$53</f>
        <v>454864.10446877085</v>
      </c>
      <c r="C18" s="63">
        <f>SEKTOR_USD!C18*$C$53</f>
        <v>615515.05646769551</v>
      </c>
      <c r="D18" s="64">
        <f t="shared" si="0"/>
        <v>35.318450152611305</v>
      </c>
      <c r="E18" s="64">
        <f t="shared" si="3"/>
        <v>1.3837120199879656</v>
      </c>
      <c r="F18" s="63">
        <f>SEKTOR_USD!F18*$B$54</f>
        <v>2121708.9031088538</v>
      </c>
      <c r="G18" s="63">
        <f>SEKTOR_USD!G18*$C$54</f>
        <v>3158920.7606444913</v>
      </c>
      <c r="H18" s="64">
        <f t="shared" si="1"/>
        <v>48.885681537926956</v>
      </c>
      <c r="I18" s="64">
        <f t="shared" si="4"/>
        <v>1.4491263774921648</v>
      </c>
      <c r="J18" s="63">
        <f>SEKTOR_USD!J18*$B$55</f>
        <v>4990650.418481335</v>
      </c>
      <c r="K18" s="63">
        <f>SEKTOR_USD!K18*$C$55</f>
        <v>6756359.7104556942</v>
      </c>
      <c r="L18" s="64">
        <f t="shared" si="2"/>
        <v>35.380344121792206</v>
      </c>
      <c r="M18" s="64">
        <f t="shared" si="5"/>
        <v>1.4730100041636072</v>
      </c>
    </row>
    <row r="19" spans="1:13" ht="14.25" x14ac:dyDescent="0.2">
      <c r="A19" s="10" t="str">
        <f>SEKTOR_USD!A19</f>
        <v xml:space="preserve"> Su Ürünleri ve Hayvansal Mamuller</v>
      </c>
      <c r="B19" s="65">
        <f>SEKTOR_USD!B19*$B$53</f>
        <v>454864.10446877085</v>
      </c>
      <c r="C19" s="65">
        <f>SEKTOR_USD!C19*$C$53</f>
        <v>615515.05646769551</v>
      </c>
      <c r="D19" s="66">
        <f t="shared" si="0"/>
        <v>35.318450152611305</v>
      </c>
      <c r="E19" s="66">
        <f t="shared" si="3"/>
        <v>1.3837120199879656</v>
      </c>
      <c r="F19" s="65">
        <f>SEKTOR_USD!F19*$B$54</f>
        <v>2121708.9031088538</v>
      </c>
      <c r="G19" s="65">
        <f>SEKTOR_USD!G19*$C$54</f>
        <v>3158920.7606444913</v>
      </c>
      <c r="H19" s="66">
        <f t="shared" si="1"/>
        <v>48.885681537926956</v>
      </c>
      <c r="I19" s="66">
        <f t="shared" si="4"/>
        <v>1.4491263774921648</v>
      </c>
      <c r="J19" s="65">
        <f>SEKTOR_USD!J19*$B$55</f>
        <v>4990650.418481335</v>
      </c>
      <c r="K19" s="65">
        <f>SEKTOR_USD!K19*$C$55</f>
        <v>6756359.7104556942</v>
      </c>
      <c r="L19" s="66">
        <f t="shared" si="2"/>
        <v>35.380344121792206</v>
      </c>
      <c r="M19" s="66">
        <f t="shared" si="5"/>
        <v>1.4730100041636072</v>
      </c>
    </row>
    <row r="20" spans="1:13" s="18" customFormat="1" ht="15.75" x14ac:dyDescent="0.25">
      <c r="A20" s="62" t="s">
        <v>112</v>
      </c>
      <c r="B20" s="63">
        <f>SEKTOR_USD!B20*$B$53</f>
        <v>1057122.3339835275</v>
      </c>
      <c r="C20" s="63">
        <f>SEKTOR_USD!C20*$C$53</f>
        <v>1366885.9781679034</v>
      </c>
      <c r="D20" s="64">
        <f t="shared" si="0"/>
        <v>29.302535215304871</v>
      </c>
      <c r="E20" s="64">
        <f t="shared" si="3"/>
        <v>3.07283556765959</v>
      </c>
      <c r="F20" s="63">
        <f>SEKTOR_USD!F20*$B$54</f>
        <v>4939890.6872051535</v>
      </c>
      <c r="G20" s="63">
        <f>SEKTOR_USD!G20*$C$54</f>
        <v>6533387.4585196152</v>
      </c>
      <c r="H20" s="64">
        <f t="shared" si="1"/>
        <v>32.257733464462873</v>
      </c>
      <c r="I20" s="64">
        <f t="shared" si="4"/>
        <v>2.9971325075547779</v>
      </c>
      <c r="J20" s="63">
        <f>SEKTOR_USD!J20*$B$55</f>
        <v>11556107.244071698</v>
      </c>
      <c r="K20" s="63">
        <f>SEKTOR_USD!K20*$C$55</f>
        <v>13979873.672927098</v>
      </c>
      <c r="L20" s="64">
        <f t="shared" si="2"/>
        <v>20.973900446439668</v>
      </c>
      <c r="M20" s="64">
        <f t="shared" si="5"/>
        <v>3.0478681804489285</v>
      </c>
    </row>
    <row r="21" spans="1:13" ht="14.25" x14ac:dyDescent="0.2">
      <c r="A21" s="10" t="str">
        <f>SEKTOR_USD!A21</f>
        <v xml:space="preserve"> Mobilya,Kağıt ve Orman Ürünleri</v>
      </c>
      <c r="B21" s="65">
        <f>SEKTOR_USD!B21*$B$53</f>
        <v>1057122.3339835275</v>
      </c>
      <c r="C21" s="65">
        <f>SEKTOR_USD!C21*$C$53</f>
        <v>1366885.9781679034</v>
      </c>
      <c r="D21" s="66">
        <f t="shared" si="0"/>
        <v>29.302535215304871</v>
      </c>
      <c r="E21" s="66">
        <f t="shared" si="3"/>
        <v>3.07283556765959</v>
      </c>
      <c r="F21" s="65">
        <f>SEKTOR_USD!F21*$B$54</f>
        <v>4939890.6872051535</v>
      </c>
      <c r="G21" s="65">
        <f>SEKTOR_USD!G21*$C$54</f>
        <v>6533387.4585196152</v>
      </c>
      <c r="H21" s="66">
        <f t="shared" si="1"/>
        <v>32.257733464462873</v>
      </c>
      <c r="I21" s="66">
        <f t="shared" si="4"/>
        <v>2.9971325075547779</v>
      </c>
      <c r="J21" s="65">
        <f>SEKTOR_USD!J21*$B$55</f>
        <v>11556107.244071698</v>
      </c>
      <c r="K21" s="65">
        <f>SEKTOR_USD!K21*$C$55</f>
        <v>13979873.672927098</v>
      </c>
      <c r="L21" s="66">
        <f t="shared" si="2"/>
        <v>20.973900446439668</v>
      </c>
      <c r="M21" s="66">
        <f t="shared" si="5"/>
        <v>3.0478681804489285</v>
      </c>
    </row>
    <row r="22" spans="1:13" ht="16.5" x14ac:dyDescent="0.25">
      <c r="A22" s="59" t="s">
        <v>14</v>
      </c>
      <c r="B22" s="60">
        <f>SEKTOR_USD!B22*$B$53</f>
        <v>26032828.764033459</v>
      </c>
      <c r="C22" s="60">
        <f>SEKTOR_USD!C22*$C$53</f>
        <v>36903274.503034785</v>
      </c>
      <c r="D22" s="67">
        <f t="shared" si="0"/>
        <v>41.756682831255596</v>
      </c>
      <c r="E22" s="67">
        <f t="shared" si="3"/>
        <v>82.960609931797251</v>
      </c>
      <c r="F22" s="60">
        <f>SEKTOR_USD!F22*$B$54</f>
        <v>128444511.50087136</v>
      </c>
      <c r="G22" s="60">
        <f>SEKTOR_USD!G22*$C$54</f>
        <v>179965934.10367271</v>
      </c>
      <c r="H22" s="67">
        <f t="shared" si="1"/>
        <v>40.111813265335073</v>
      </c>
      <c r="I22" s="67">
        <f t="shared" si="4"/>
        <v>82.557747382824857</v>
      </c>
      <c r="J22" s="60">
        <f>SEKTOR_USD!J22*$B$55</f>
        <v>311413388.60193998</v>
      </c>
      <c r="K22" s="60">
        <f>SEKTOR_USD!K22*$C$55</f>
        <v>375905377.83016962</v>
      </c>
      <c r="L22" s="67">
        <f t="shared" si="2"/>
        <v>20.709446539135694</v>
      </c>
      <c r="M22" s="67">
        <f t="shared" si="5"/>
        <v>81.954248425502257</v>
      </c>
    </row>
    <row r="23" spans="1:13" s="18" customFormat="1" ht="15.75" x14ac:dyDescent="0.25">
      <c r="A23" s="62" t="s">
        <v>15</v>
      </c>
      <c r="B23" s="63">
        <f>SEKTOR_USD!B23*$B$53</f>
        <v>2803173.2857636395</v>
      </c>
      <c r="C23" s="63">
        <f>SEKTOR_USD!C23*$C$53</f>
        <v>3520941.220970456</v>
      </c>
      <c r="D23" s="64">
        <f t="shared" si="0"/>
        <v>25.605549926296561</v>
      </c>
      <c r="E23" s="64">
        <f t="shared" si="3"/>
        <v>7.9152713454112265</v>
      </c>
      <c r="F23" s="63">
        <f>SEKTOR_USD!F23*$B$54</f>
        <v>13628555.937024025</v>
      </c>
      <c r="G23" s="63">
        <f>SEKTOR_USD!G23*$C$54</f>
        <v>17575297.855496876</v>
      </c>
      <c r="H23" s="64">
        <f t="shared" si="1"/>
        <v>28.959355170938778</v>
      </c>
      <c r="I23" s="64">
        <f t="shared" si="4"/>
        <v>8.062509206304302</v>
      </c>
      <c r="J23" s="63">
        <f>SEKTOR_USD!J23*$B$55</f>
        <v>32717740.772861972</v>
      </c>
      <c r="K23" s="63">
        <f>SEKTOR_USD!K23*$C$55</f>
        <v>37711295.305485211</v>
      </c>
      <c r="L23" s="64">
        <f t="shared" si="2"/>
        <v>15.262528569103365</v>
      </c>
      <c r="M23" s="64">
        <f t="shared" si="5"/>
        <v>8.2217521913440539</v>
      </c>
    </row>
    <row r="24" spans="1:13" ht="14.25" x14ac:dyDescent="0.2">
      <c r="A24" s="10" t="str">
        <f>SEKTOR_USD!A24</f>
        <v xml:space="preserve"> Tekstil ve Hammaddeleri</v>
      </c>
      <c r="B24" s="65">
        <f>SEKTOR_USD!B24*$B$53</f>
        <v>1963179.8716746084</v>
      </c>
      <c r="C24" s="65">
        <f>SEKTOR_USD!C24*$C$53</f>
        <v>2399857.3006481724</v>
      </c>
      <c r="D24" s="66">
        <f t="shared" si="0"/>
        <v>22.243373379795024</v>
      </c>
      <c r="E24" s="66">
        <f t="shared" si="3"/>
        <v>5.39501245058013</v>
      </c>
      <c r="F24" s="65">
        <f>SEKTOR_USD!F24*$B$54</f>
        <v>9609841.8880728576</v>
      </c>
      <c r="G24" s="65">
        <f>SEKTOR_USD!G24*$C$54</f>
        <v>12210637.06376807</v>
      </c>
      <c r="H24" s="66">
        <f t="shared" si="1"/>
        <v>27.063870623336257</v>
      </c>
      <c r="I24" s="66">
        <f t="shared" si="4"/>
        <v>5.6015195048702822</v>
      </c>
      <c r="J24" s="65">
        <f>SEKTOR_USD!J24*$B$55</f>
        <v>22852113.856870316</v>
      </c>
      <c r="K24" s="65">
        <f>SEKTOR_USD!K24*$C$55</f>
        <v>26371625.709506337</v>
      </c>
      <c r="L24" s="66">
        <f t="shared" si="2"/>
        <v>15.401252919882097</v>
      </c>
      <c r="M24" s="66">
        <f t="shared" si="5"/>
        <v>5.7494967942642301</v>
      </c>
    </row>
    <row r="25" spans="1:13" ht="14.25" x14ac:dyDescent="0.2">
      <c r="A25" s="10" t="str">
        <f>SEKTOR_USD!A25</f>
        <v xml:space="preserve"> Deri ve Deri Mamulleri </v>
      </c>
      <c r="B25" s="65">
        <f>SEKTOR_USD!B25*$B$53</f>
        <v>356264.51139347185</v>
      </c>
      <c r="C25" s="65">
        <f>SEKTOR_USD!C25*$C$53</f>
        <v>465270.89659686608</v>
      </c>
      <c r="D25" s="66">
        <f t="shared" si="0"/>
        <v>30.597037234226086</v>
      </c>
      <c r="E25" s="66">
        <f t="shared" si="3"/>
        <v>1.0459548071273712</v>
      </c>
      <c r="F25" s="65">
        <f>SEKTOR_USD!F25*$B$54</f>
        <v>1685203.7193127605</v>
      </c>
      <c r="G25" s="65">
        <f>SEKTOR_USD!G25*$C$54</f>
        <v>2255035.900456043</v>
      </c>
      <c r="H25" s="66">
        <f t="shared" si="1"/>
        <v>33.813845448647868</v>
      </c>
      <c r="I25" s="66">
        <f t="shared" si="4"/>
        <v>1.0344773589306291</v>
      </c>
      <c r="J25" s="65">
        <f>SEKTOR_USD!J25*$B$55</f>
        <v>4075758.483951163</v>
      </c>
      <c r="K25" s="65">
        <f>SEKTOR_USD!K25*$C$55</f>
        <v>4775763.1380275982</v>
      </c>
      <c r="L25" s="66">
        <f t="shared" si="2"/>
        <v>17.17483155179081</v>
      </c>
      <c r="M25" s="66">
        <f t="shared" si="5"/>
        <v>1.0412037223157207</v>
      </c>
    </row>
    <row r="26" spans="1:13" ht="14.25" x14ac:dyDescent="0.2">
      <c r="A26" s="10" t="str">
        <f>SEKTOR_USD!A26</f>
        <v xml:space="preserve"> Halı </v>
      </c>
      <c r="B26" s="65">
        <f>SEKTOR_USD!B26*$B$53</f>
        <v>483728.90269555891</v>
      </c>
      <c r="C26" s="65">
        <f>SEKTOR_USD!C26*$C$53</f>
        <v>655813.02372541791</v>
      </c>
      <c r="D26" s="66">
        <f t="shared" si="0"/>
        <v>35.57449639062861</v>
      </c>
      <c r="E26" s="66">
        <f t="shared" si="3"/>
        <v>1.4743040877037266</v>
      </c>
      <c r="F26" s="65">
        <f>SEKTOR_USD!F26*$B$54</f>
        <v>2333510.3296384076</v>
      </c>
      <c r="G26" s="65">
        <f>SEKTOR_USD!G26*$C$54</f>
        <v>3109624.8912727647</v>
      </c>
      <c r="H26" s="66">
        <f t="shared" si="1"/>
        <v>33.259529721242806</v>
      </c>
      <c r="I26" s="66">
        <f t="shared" si="4"/>
        <v>1.4265123425033914</v>
      </c>
      <c r="J26" s="65">
        <f>SEKTOR_USD!J26*$B$55</f>
        <v>5789868.4320404883</v>
      </c>
      <c r="K26" s="65">
        <f>SEKTOR_USD!K26*$C$55</f>
        <v>6563906.4579512794</v>
      </c>
      <c r="L26" s="66">
        <f t="shared" si="2"/>
        <v>13.368836183346597</v>
      </c>
      <c r="M26" s="66">
        <f t="shared" si="5"/>
        <v>1.4310516747641044</v>
      </c>
    </row>
    <row r="27" spans="1:13" s="18" customFormat="1" ht="15.75" x14ac:dyDescent="0.25">
      <c r="A27" s="62" t="s">
        <v>19</v>
      </c>
      <c r="B27" s="63">
        <f>SEKTOR_USD!B27*$B$53</f>
        <v>3314099.5960309496</v>
      </c>
      <c r="C27" s="63">
        <f>SEKTOR_USD!C27*$C$53</f>
        <v>4718301.4612511974</v>
      </c>
      <c r="D27" s="64">
        <f t="shared" si="0"/>
        <v>42.370539102142729</v>
      </c>
      <c r="E27" s="64">
        <f t="shared" si="3"/>
        <v>10.607003642327175</v>
      </c>
      <c r="F27" s="63">
        <f>SEKTOR_USD!F27*$B$54</f>
        <v>16599973.739818538</v>
      </c>
      <c r="G27" s="63">
        <f>SEKTOR_USD!G27*$C$54</f>
        <v>24349518.796667203</v>
      </c>
      <c r="H27" s="64">
        <f t="shared" si="1"/>
        <v>46.684080217908701</v>
      </c>
      <c r="I27" s="64">
        <f t="shared" si="4"/>
        <v>11.17012189957328</v>
      </c>
      <c r="J27" s="63">
        <f>SEKTOR_USD!J27*$B$55</f>
        <v>41938078.308532238</v>
      </c>
      <c r="K27" s="63">
        <f>SEKTOR_USD!K27*$C$55</f>
        <v>49679027.329629317</v>
      </c>
      <c r="L27" s="64">
        <f t="shared" si="2"/>
        <v>18.458044176817218</v>
      </c>
      <c r="M27" s="64">
        <f t="shared" si="5"/>
        <v>10.830936686277415</v>
      </c>
    </row>
    <row r="28" spans="1:13" ht="14.25" x14ac:dyDescent="0.2">
      <c r="A28" s="10" t="str">
        <f>SEKTOR_USD!A28</f>
        <v xml:space="preserve"> Kimyevi Maddeler ve Mamulleri  </v>
      </c>
      <c r="B28" s="65">
        <f>SEKTOR_USD!B28*$B$53</f>
        <v>3314099.5960309496</v>
      </c>
      <c r="C28" s="65">
        <f>SEKTOR_USD!C28*$C$53</f>
        <v>4718301.4612511974</v>
      </c>
      <c r="D28" s="66">
        <f t="shared" si="0"/>
        <v>42.370539102142729</v>
      </c>
      <c r="E28" s="66">
        <f t="shared" si="3"/>
        <v>10.607003642327175</v>
      </c>
      <c r="F28" s="65">
        <f>SEKTOR_USD!F28*$B$54</f>
        <v>16599973.739818538</v>
      </c>
      <c r="G28" s="65">
        <f>SEKTOR_USD!G28*$C$54</f>
        <v>24349518.796667203</v>
      </c>
      <c r="H28" s="66">
        <f t="shared" si="1"/>
        <v>46.684080217908701</v>
      </c>
      <c r="I28" s="66">
        <f t="shared" si="4"/>
        <v>11.17012189957328</v>
      </c>
      <c r="J28" s="65">
        <f>SEKTOR_USD!J28*$B$55</f>
        <v>41938078.308532238</v>
      </c>
      <c r="K28" s="65">
        <f>SEKTOR_USD!K28*$C$55</f>
        <v>49679027.329629317</v>
      </c>
      <c r="L28" s="66">
        <f t="shared" si="2"/>
        <v>18.458044176817218</v>
      </c>
      <c r="M28" s="66">
        <f t="shared" si="5"/>
        <v>10.830936686277415</v>
      </c>
    </row>
    <row r="29" spans="1:13" s="18" customFormat="1" ht="15.75" x14ac:dyDescent="0.25">
      <c r="A29" s="62" t="s">
        <v>21</v>
      </c>
      <c r="B29" s="63">
        <f>SEKTOR_USD!B29*$B$53</f>
        <v>19915555.882238865</v>
      </c>
      <c r="C29" s="63">
        <f>SEKTOR_USD!C29*$C$53</f>
        <v>28664031.820813131</v>
      </c>
      <c r="D29" s="64">
        <f t="shared" si="0"/>
        <v>43.927852128779143</v>
      </c>
      <c r="E29" s="64">
        <f t="shared" si="3"/>
        <v>64.438334944058852</v>
      </c>
      <c r="F29" s="63">
        <f>SEKTOR_USD!F29*$B$54</f>
        <v>98215981.82402879</v>
      </c>
      <c r="G29" s="63">
        <f>SEKTOR_USD!G29*$C$54</f>
        <v>138041117.45150864</v>
      </c>
      <c r="H29" s="64">
        <f t="shared" si="1"/>
        <v>40.548528750477274</v>
      </c>
      <c r="I29" s="64">
        <f t="shared" si="4"/>
        <v>63.325116276947277</v>
      </c>
      <c r="J29" s="63">
        <f>SEKTOR_USD!J29*$B$55</f>
        <v>236757569.52054578</v>
      </c>
      <c r="K29" s="63">
        <f>SEKTOR_USD!K29*$C$55</f>
        <v>288515055.19505507</v>
      </c>
      <c r="L29" s="64">
        <f t="shared" si="2"/>
        <v>21.86096342318541</v>
      </c>
      <c r="M29" s="64">
        <f t="shared" si="5"/>
        <v>62.90155954788078</v>
      </c>
    </row>
    <row r="30" spans="1:13" ht="14.25" x14ac:dyDescent="0.2">
      <c r="A30" s="10" t="str">
        <f>SEKTOR_USD!A30</f>
        <v xml:space="preserve"> Hazırgiyim ve Konfeksiyon </v>
      </c>
      <c r="B30" s="65">
        <f>SEKTOR_USD!B30*$B$53</f>
        <v>4169358.4422069225</v>
      </c>
      <c r="C30" s="65">
        <f>SEKTOR_USD!C30*$C$53</f>
        <v>5011185.9008236248</v>
      </c>
      <c r="D30" s="66">
        <f t="shared" si="0"/>
        <v>20.190815212594355</v>
      </c>
      <c r="E30" s="66">
        <f t="shared" si="3"/>
        <v>11.265424123264797</v>
      </c>
      <c r="F30" s="65">
        <f>SEKTOR_USD!F30*$B$54</f>
        <v>20988521.045266211</v>
      </c>
      <c r="G30" s="65">
        <f>SEKTOR_USD!G30*$C$54</f>
        <v>24933775.943284508</v>
      </c>
      <c r="H30" s="66">
        <f t="shared" si="1"/>
        <v>18.797202954460275</v>
      </c>
      <c r="I30" s="66">
        <f t="shared" si="4"/>
        <v>11.438144590407951</v>
      </c>
      <c r="J30" s="65">
        <f>SEKTOR_USD!J30*$B$55</f>
        <v>50281696.563865684</v>
      </c>
      <c r="K30" s="65">
        <f>SEKTOR_USD!K30*$C$55</f>
        <v>55264349.357751824</v>
      </c>
      <c r="L30" s="66">
        <f t="shared" si="2"/>
        <v>9.9094762794198576</v>
      </c>
      <c r="M30" s="66">
        <f t="shared" si="5"/>
        <v>12.048639055079345</v>
      </c>
    </row>
    <row r="31" spans="1:13" ht="14.25" x14ac:dyDescent="0.2">
      <c r="A31" s="10" t="str">
        <f>SEKTOR_USD!A31</f>
        <v xml:space="preserve"> Otomotiv Endüstrisi</v>
      </c>
      <c r="B31" s="65">
        <f>SEKTOR_USD!B31*$B$53</f>
        <v>5876806.2211423088</v>
      </c>
      <c r="C31" s="65">
        <f>SEKTOR_USD!C31*$C$53</f>
        <v>9150847.8314860687</v>
      </c>
      <c r="D31" s="66">
        <f t="shared" si="0"/>
        <v>55.71123986639406</v>
      </c>
      <c r="E31" s="66">
        <f t="shared" si="3"/>
        <v>20.571613975088258</v>
      </c>
      <c r="F31" s="65">
        <f>SEKTOR_USD!F31*$B$54</f>
        <v>28002678.406508051</v>
      </c>
      <c r="G31" s="65">
        <f>SEKTOR_USD!G31*$C$54</f>
        <v>43394995.912978783</v>
      </c>
      <c r="H31" s="66">
        <f t="shared" si="1"/>
        <v>54.96730449503513</v>
      </c>
      <c r="I31" s="66">
        <f t="shared" si="4"/>
        <v>19.907062567733515</v>
      </c>
      <c r="J31" s="65">
        <f>SEKTOR_USD!J31*$B$55</f>
        <v>64054393.003999047</v>
      </c>
      <c r="K31" s="65">
        <f>SEKTOR_USD!K31*$C$55</f>
        <v>87167552.640784994</v>
      </c>
      <c r="L31" s="66">
        <f t="shared" si="2"/>
        <v>36.083644778810012</v>
      </c>
      <c r="M31" s="66">
        <f t="shared" si="5"/>
        <v>19.004120943950461</v>
      </c>
    </row>
    <row r="32" spans="1:13" ht="14.25" x14ac:dyDescent="0.2">
      <c r="A32" s="10" t="str">
        <f>SEKTOR_USD!A32</f>
        <v xml:space="preserve"> Gemi ve Yat</v>
      </c>
      <c r="B32" s="65">
        <f>SEKTOR_USD!B32*$B$53</f>
        <v>99607.178426871513</v>
      </c>
      <c r="C32" s="65">
        <f>SEKTOR_USD!C32*$C$53</f>
        <v>407058.25283734489</v>
      </c>
      <c r="D32" s="66">
        <f t="shared" si="0"/>
        <v>308.66357150774462</v>
      </c>
      <c r="E32" s="66">
        <f t="shared" si="3"/>
        <v>0.91508955202283659</v>
      </c>
      <c r="F32" s="65">
        <f>SEKTOR_USD!F32*$B$54</f>
        <v>899720.73671860679</v>
      </c>
      <c r="G32" s="65">
        <f>SEKTOR_USD!G32*$C$54</f>
        <v>1774223.4640628803</v>
      </c>
      <c r="H32" s="66">
        <f t="shared" si="1"/>
        <v>97.197129248536996</v>
      </c>
      <c r="I32" s="66">
        <f t="shared" si="4"/>
        <v>0.81390899492347013</v>
      </c>
      <c r="J32" s="65">
        <f>SEKTOR_USD!J32*$B$55</f>
        <v>2749702.5431000763</v>
      </c>
      <c r="K32" s="65">
        <f>SEKTOR_USD!K32*$C$55</f>
        <v>3830962.6070125317</v>
      </c>
      <c r="L32" s="66">
        <f t="shared" si="2"/>
        <v>39.32280117446517</v>
      </c>
      <c r="M32" s="66">
        <f t="shared" si="5"/>
        <v>0.83521992426977332</v>
      </c>
    </row>
    <row r="33" spans="1:13" ht="14.25" x14ac:dyDescent="0.2">
      <c r="A33" s="10" t="str">
        <f>SEKTOR_USD!A33</f>
        <v xml:space="preserve"> Elektrik Elektronik ve Hizmet</v>
      </c>
      <c r="B33" s="65">
        <f>SEKTOR_USD!B33*$B$53</f>
        <v>2371913.4872144284</v>
      </c>
      <c r="C33" s="65">
        <f>SEKTOR_USD!C33*$C$53</f>
        <v>3159652.1904413821</v>
      </c>
      <c r="D33" s="66">
        <f t="shared" si="0"/>
        <v>33.211106032036305</v>
      </c>
      <c r="E33" s="66">
        <f t="shared" si="3"/>
        <v>7.1030735462187771</v>
      </c>
      <c r="F33" s="65">
        <f>SEKTOR_USD!F33*$B$54</f>
        <v>11741995.054588793</v>
      </c>
      <c r="G33" s="65">
        <f>SEKTOR_USD!G33*$C$54</f>
        <v>14204384.87365065</v>
      </c>
      <c r="H33" s="66">
        <f t="shared" si="1"/>
        <v>20.970795913421462</v>
      </c>
      <c r="I33" s="66">
        <f t="shared" si="4"/>
        <v>6.5161333113839408</v>
      </c>
      <c r="J33" s="65">
        <f>SEKTOR_USD!J33*$B$55</f>
        <v>29912685.677339539</v>
      </c>
      <c r="K33" s="65">
        <f>SEKTOR_USD!K33*$C$55</f>
        <v>32766051.238799367</v>
      </c>
      <c r="L33" s="66">
        <f t="shared" si="2"/>
        <v>9.5389815285673443</v>
      </c>
      <c r="M33" s="66">
        <f t="shared" si="5"/>
        <v>7.1435985264368824</v>
      </c>
    </row>
    <row r="34" spans="1:13" ht="14.25" x14ac:dyDescent="0.2">
      <c r="A34" s="10" t="str">
        <f>SEKTOR_USD!A34</f>
        <v xml:space="preserve"> Makine ve Aksamları</v>
      </c>
      <c r="B34" s="65">
        <f>SEKTOR_USD!B34*$B$53</f>
        <v>1340934.0888711039</v>
      </c>
      <c r="C34" s="65">
        <f>SEKTOR_USD!C34*$C$53</f>
        <v>1824353.265090917</v>
      </c>
      <c r="D34" s="66">
        <f t="shared" si="0"/>
        <v>36.050927501350237</v>
      </c>
      <c r="E34" s="66">
        <f t="shared" si="3"/>
        <v>4.1012474269881354</v>
      </c>
      <c r="F34" s="65">
        <f>SEKTOR_USD!F34*$B$54</f>
        <v>6525502.8001446882</v>
      </c>
      <c r="G34" s="65">
        <f>SEKTOR_USD!G34*$C$54</f>
        <v>8546153.2219735868</v>
      </c>
      <c r="H34" s="66">
        <f t="shared" si="1"/>
        <v>30.96543643784959</v>
      </c>
      <c r="I34" s="66">
        <f t="shared" si="4"/>
        <v>3.9204706285588711</v>
      </c>
      <c r="J34" s="65">
        <f>SEKTOR_USD!J34*$B$55</f>
        <v>15872804.905815853</v>
      </c>
      <c r="K34" s="65">
        <f>SEKTOR_USD!K34*$C$55</f>
        <v>18009840.619027372</v>
      </c>
      <c r="L34" s="66">
        <f t="shared" si="2"/>
        <v>13.463503935769424</v>
      </c>
      <c r="M34" s="66">
        <f t="shared" si="5"/>
        <v>3.9264746908257995</v>
      </c>
    </row>
    <row r="35" spans="1:13" ht="14.25" x14ac:dyDescent="0.2">
      <c r="A35" s="10" t="str">
        <f>SEKTOR_USD!A35</f>
        <v xml:space="preserve"> Demir ve Demir Dışı Metaller </v>
      </c>
      <c r="B35" s="65">
        <f>SEKTOR_USD!B35*$B$53</f>
        <v>1480148.9710524764</v>
      </c>
      <c r="C35" s="65">
        <f>SEKTOR_USD!C35*$C$53</f>
        <v>2039039.0105407105</v>
      </c>
      <c r="D35" s="66">
        <f t="shared" si="0"/>
        <v>37.759039827648508</v>
      </c>
      <c r="E35" s="66">
        <f t="shared" si="3"/>
        <v>4.5838729019907065</v>
      </c>
      <c r="F35" s="65">
        <f>SEKTOR_USD!F35*$B$54</f>
        <v>7248431.4128124034</v>
      </c>
      <c r="G35" s="65">
        <f>SEKTOR_USD!G35*$C$54</f>
        <v>9867840.5440608896</v>
      </c>
      <c r="H35" s="66">
        <f t="shared" si="1"/>
        <v>36.137599738039754</v>
      </c>
      <c r="I35" s="66">
        <f t="shared" si="4"/>
        <v>4.5267827542365442</v>
      </c>
      <c r="J35" s="65">
        <f>SEKTOR_USD!J35*$B$55</f>
        <v>17667181.265052017</v>
      </c>
      <c r="K35" s="65">
        <f>SEKTOR_USD!K35*$C$55</f>
        <v>20529908.487465419</v>
      </c>
      <c r="L35" s="66">
        <f t="shared" si="2"/>
        <v>16.203644370119466</v>
      </c>
      <c r="M35" s="66">
        <f t="shared" si="5"/>
        <v>4.4758955832090042</v>
      </c>
    </row>
    <row r="36" spans="1:13" ht="14.25" x14ac:dyDescent="0.2">
      <c r="A36" s="10" t="str">
        <f>SEKTOR_USD!A36</f>
        <v xml:space="preserve"> Çelik</v>
      </c>
      <c r="B36" s="65">
        <f>SEKTOR_USD!B36*$B$53</f>
        <v>2200538.604906362</v>
      </c>
      <c r="C36" s="65">
        <f>SEKTOR_USD!C36*$C$53</f>
        <v>3446773.6742011746</v>
      </c>
      <c r="D36" s="66">
        <f t="shared" si="0"/>
        <v>56.633183644957811</v>
      </c>
      <c r="E36" s="66">
        <f t="shared" si="3"/>
        <v>7.7485385825335404</v>
      </c>
      <c r="F36" s="65">
        <f>SEKTOR_USD!F36*$B$54</f>
        <v>10363145.264740061</v>
      </c>
      <c r="G36" s="65">
        <f>SEKTOR_USD!G36*$C$54</f>
        <v>18010150.860047434</v>
      </c>
      <c r="H36" s="66">
        <f t="shared" si="1"/>
        <v>73.79039278090427</v>
      </c>
      <c r="I36" s="66">
        <f t="shared" si="4"/>
        <v>8.2619940959149449</v>
      </c>
      <c r="J36" s="65">
        <f>SEKTOR_USD!J36*$B$55</f>
        <v>25714562.309656758</v>
      </c>
      <c r="K36" s="65">
        <f>SEKTOR_USD!K36*$C$55</f>
        <v>34815103.796669587</v>
      </c>
      <c r="L36" s="66">
        <f t="shared" si="2"/>
        <v>35.390613993049548</v>
      </c>
      <c r="M36" s="66">
        <f t="shared" si="5"/>
        <v>7.5903294653075566</v>
      </c>
    </row>
    <row r="37" spans="1:13" ht="14.25" x14ac:dyDescent="0.2">
      <c r="A37" s="10" t="str">
        <f>SEKTOR_USD!A37</f>
        <v xml:space="preserve"> Çimento Cam Seramik ve Toprak Ürünleri</v>
      </c>
      <c r="B37" s="65">
        <f>SEKTOR_USD!B37*$B$53</f>
        <v>687942.72166665178</v>
      </c>
      <c r="C37" s="65">
        <f>SEKTOR_USD!C37*$C$53</f>
        <v>858247.70070791431</v>
      </c>
      <c r="D37" s="66">
        <f t="shared" si="0"/>
        <v>24.755691669892425</v>
      </c>
      <c r="E37" s="66">
        <f t="shared" si="3"/>
        <v>1.9293884806194059</v>
      </c>
      <c r="F37" s="65">
        <f>SEKTOR_USD!F37*$B$54</f>
        <v>3411804.0276626302</v>
      </c>
      <c r="G37" s="65">
        <f>SEKTOR_USD!G37*$C$54</f>
        <v>4038319.8725920809</v>
      </c>
      <c r="H37" s="66">
        <f t="shared" si="1"/>
        <v>18.363183812719342</v>
      </c>
      <c r="I37" s="66">
        <f t="shared" si="4"/>
        <v>1.8525427801266008</v>
      </c>
      <c r="J37" s="65">
        <f>SEKTOR_USD!J37*$B$55</f>
        <v>7914216.5383085664</v>
      </c>
      <c r="K37" s="65">
        <f>SEKTOR_USD!K37*$C$55</f>
        <v>8619361.9060906228</v>
      </c>
      <c r="L37" s="66">
        <f t="shared" si="2"/>
        <v>8.9098568932100601</v>
      </c>
      <c r="M37" s="66">
        <f t="shared" si="5"/>
        <v>1.8791785608350704</v>
      </c>
    </row>
    <row r="38" spans="1:13" ht="14.25" x14ac:dyDescent="0.2">
      <c r="A38" s="10" t="str">
        <f>SEKTOR_USD!A38</f>
        <v xml:space="preserve"> Mücevher</v>
      </c>
      <c r="B38" s="65">
        <f>SEKTOR_USD!B38*$B$53</f>
        <v>506093.73550147231</v>
      </c>
      <c r="C38" s="65">
        <f>SEKTOR_USD!C38*$C$53</f>
        <v>1081447.1005144145</v>
      </c>
      <c r="D38" s="66">
        <f t="shared" si="0"/>
        <v>113.685138671563</v>
      </c>
      <c r="E38" s="66">
        <f t="shared" si="3"/>
        <v>2.431153123289139</v>
      </c>
      <c r="F38" s="65">
        <f>SEKTOR_USD!F38*$B$54</f>
        <v>2748624.6600009305</v>
      </c>
      <c r="G38" s="65">
        <f>SEKTOR_USD!G38*$C$54</f>
        <v>5278205.9332179017</v>
      </c>
      <c r="H38" s="66">
        <f t="shared" si="1"/>
        <v>92.030800350023583</v>
      </c>
      <c r="I38" s="66">
        <f t="shared" si="4"/>
        <v>2.4213293156809614</v>
      </c>
      <c r="J38" s="65">
        <f>SEKTOR_USD!J38*$B$55</f>
        <v>6928772.5776379677</v>
      </c>
      <c r="K38" s="65">
        <f>SEKTOR_USD!K38*$C$55</f>
        <v>9807744.5986649413</v>
      </c>
      <c r="L38" s="66">
        <f t="shared" si="2"/>
        <v>41.550967198990115</v>
      </c>
      <c r="M38" s="66">
        <f t="shared" si="5"/>
        <v>2.1382677257041194</v>
      </c>
    </row>
    <row r="39" spans="1:13" ht="14.25" x14ac:dyDescent="0.2">
      <c r="A39" s="10" t="str">
        <f>SEKTOR_USD!A39</f>
        <v xml:space="preserve"> Savunma ve Havacılık Sanayii</v>
      </c>
      <c r="B39" s="65">
        <f>SEKTOR_USD!B39*$B$53</f>
        <v>312712.22289078758</v>
      </c>
      <c r="C39" s="65">
        <f>SEKTOR_USD!C39*$C$53</f>
        <v>474385.99054312828</v>
      </c>
      <c r="D39" s="66">
        <f t="shared" si="0"/>
        <v>51.700495157429152</v>
      </c>
      <c r="E39" s="66">
        <f t="shared" si="3"/>
        <v>1.0664460443834405</v>
      </c>
      <c r="F39" s="65">
        <f>SEKTOR_USD!F39*$B$54</f>
        <v>1964530.8388439612</v>
      </c>
      <c r="G39" s="65">
        <f>SEKTOR_USD!G39*$C$54</f>
        <v>2342962.4242464965</v>
      </c>
      <c r="H39" s="66">
        <f t="shared" si="1"/>
        <v>19.263204115707616</v>
      </c>
      <c r="I39" s="66">
        <f t="shared" si="4"/>
        <v>1.0748128578432206</v>
      </c>
      <c r="J39" s="65">
        <f>SEKTOR_USD!J39*$B$55</f>
        <v>5067166.826843827</v>
      </c>
      <c r="K39" s="65">
        <f>SEKTOR_USD!K39*$C$55</f>
        <v>5480821.5850701528</v>
      </c>
      <c r="L39" s="66">
        <f t="shared" si="2"/>
        <v>8.1634327892057552</v>
      </c>
      <c r="M39" s="66">
        <f t="shared" si="5"/>
        <v>1.194919360695148</v>
      </c>
    </row>
    <row r="40" spans="1:13" ht="14.25" x14ac:dyDescent="0.2">
      <c r="A40" s="10" t="str">
        <f>SEKTOR_USD!A40</f>
        <v xml:space="preserve"> İklimlendirme Sanayii</v>
      </c>
      <c r="B40" s="65">
        <f>SEKTOR_USD!B40*$B$53</f>
        <v>842926.74181528389</v>
      </c>
      <c r="C40" s="65">
        <f>SEKTOR_USD!C40*$C$53</f>
        <v>1172145.7018744969</v>
      </c>
      <c r="D40" s="66">
        <f t="shared" si="0"/>
        <v>39.05665151282588</v>
      </c>
      <c r="E40" s="66">
        <f t="shared" si="3"/>
        <v>2.6350486146817684</v>
      </c>
      <c r="F40" s="65">
        <f>SEKTOR_USD!F40*$B$54</f>
        <v>4203775.3039176799</v>
      </c>
      <c r="G40" s="65">
        <f>SEKTOR_USD!G40*$C$54</f>
        <v>5473240.8837739853</v>
      </c>
      <c r="H40" s="66">
        <f t="shared" si="1"/>
        <v>30.198226310365246</v>
      </c>
      <c r="I40" s="66">
        <f t="shared" si="4"/>
        <v>2.5107998383052892</v>
      </c>
      <c r="J40" s="65">
        <f>SEKTOR_USD!J40*$B$55</f>
        <v>10311674.036621569</v>
      </c>
      <c r="K40" s="65">
        <f>SEKTOR_USD!K40*$C$55</f>
        <v>11877230.10913034</v>
      </c>
      <c r="L40" s="66">
        <f t="shared" si="2"/>
        <v>15.182365801602634</v>
      </c>
      <c r="M40" s="66">
        <f t="shared" si="5"/>
        <v>2.5894534219999663</v>
      </c>
    </row>
    <row r="41" spans="1:13" ht="14.25" x14ac:dyDescent="0.2">
      <c r="A41" s="10" t="str">
        <f>SEKTOR_USD!A41</f>
        <v xml:space="preserve"> Diğer Sanayi Ürünleri</v>
      </c>
      <c r="B41" s="65">
        <f>SEKTOR_USD!B41*$B$53</f>
        <v>26573.466544196723</v>
      </c>
      <c r="C41" s="65">
        <f>SEKTOR_USD!C41*$C$53</f>
        <v>38895.201751951223</v>
      </c>
      <c r="D41" s="66">
        <f t="shared" si="0"/>
        <v>46.368565378028919</v>
      </c>
      <c r="E41" s="66">
        <f t="shared" si="3"/>
        <v>8.743857297803817E-2</v>
      </c>
      <c r="F41" s="65">
        <f>SEKTOR_USD!F41*$B$54</f>
        <v>117252.27282479694</v>
      </c>
      <c r="G41" s="65">
        <f>SEKTOR_USD!G41*$C$54</f>
        <v>176863.51761944973</v>
      </c>
      <c r="H41" s="66">
        <f t="shared" si="1"/>
        <v>50.84016143868385</v>
      </c>
      <c r="I41" s="66">
        <f t="shared" si="4"/>
        <v>8.1134541831971857E-2</v>
      </c>
      <c r="J41" s="65">
        <f>SEKTOR_USD!J41*$B$55</f>
        <v>282713.27230484743</v>
      </c>
      <c r="K41" s="65">
        <f>SEKTOR_USD!K41*$C$55</f>
        <v>346128.24858797132</v>
      </c>
      <c r="L41" s="66">
        <f t="shared" si="2"/>
        <v>22.430845133702825</v>
      </c>
      <c r="M41" s="66">
        <f t="shared" si="5"/>
        <v>7.5462289567664528E-2</v>
      </c>
    </row>
    <row r="42" spans="1:13" ht="16.5" x14ac:dyDescent="0.25">
      <c r="A42" s="59" t="s">
        <v>31</v>
      </c>
      <c r="B42" s="60">
        <f>SEKTOR_USD!B42*$B$53</f>
        <v>927154.0278253234</v>
      </c>
      <c r="C42" s="60">
        <f>SEKTOR_USD!C42*$C$53</f>
        <v>1590896.5128470117</v>
      </c>
      <c r="D42" s="67">
        <f t="shared" si="0"/>
        <v>71.589235995503643</v>
      </c>
      <c r="E42" s="67">
        <f t="shared" si="3"/>
        <v>3.5764236865566965</v>
      </c>
      <c r="F42" s="60">
        <f>SEKTOR_USD!F42*$B$54</f>
        <v>4084492.7975088614</v>
      </c>
      <c r="G42" s="60">
        <f>SEKTOR_USD!G42*$C$54</f>
        <v>7000264.6005437104</v>
      </c>
      <c r="H42" s="67">
        <f t="shared" si="1"/>
        <v>71.386386207197688</v>
      </c>
      <c r="I42" s="67">
        <f t="shared" si="4"/>
        <v>3.21130818108995</v>
      </c>
      <c r="J42" s="60">
        <f>SEKTOR_USD!J42*$B$55</f>
        <v>10692292.045662401</v>
      </c>
      <c r="K42" s="60">
        <f>SEKTOR_USD!K42*$C$55</f>
        <v>14334657.1792007</v>
      </c>
      <c r="L42" s="67">
        <f t="shared" si="2"/>
        <v>34.065335271270634</v>
      </c>
      <c r="M42" s="67">
        <f t="shared" si="5"/>
        <v>3.1252174745139727</v>
      </c>
    </row>
    <row r="43" spans="1:13" ht="14.25" x14ac:dyDescent="0.2">
      <c r="A43" s="10" t="str">
        <f>SEKTOR_USD!A43</f>
        <v xml:space="preserve"> Madencilik Ürünleri</v>
      </c>
      <c r="B43" s="65">
        <f>SEKTOR_USD!B43*$B$53</f>
        <v>927154.0278253234</v>
      </c>
      <c r="C43" s="65">
        <f>SEKTOR_USD!C43*$C$53</f>
        <v>1590896.5128470117</v>
      </c>
      <c r="D43" s="66">
        <f t="shared" si="0"/>
        <v>71.589235995503643</v>
      </c>
      <c r="E43" s="66">
        <f t="shared" si="3"/>
        <v>3.5764236865566965</v>
      </c>
      <c r="F43" s="65">
        <f>SEKTOR_USD!F43*$B$54</f>
        <v>4084492.7975088614</v>
      </c>
      <c r="G43" s="65">
        <f>SEKTOR_USD!G43*$C$54</f>
        <v>7000264.6005437104</v>
      </c>
      <c r="H43" s="66">
        <f t="shared" si="1"/>
        <v>71.386386207197688</v>
      </c>
      <c r="I43" s="66">
        <f t="shared" si="4"/>
        <v>3.21130818108995</v>
      </c>
      <c r="J43" s="65">
        <f>SEKTOR_USD!J43*$B$55</f>
        <v>10692292.045662401</v>
      </c>
      <c r="K43" s="65">
        <f>SEKTOR_USD!K43*$C$55</f>
        <v>14334657.1792007</v>
      </c>
      <c r="L43" s="66">
        <f t="shared" si="2"/>
        <v>34.065335271270634</v>
      </c>
      <c r="M43" s="66">
        <f t="shared" si="5"/>
        <v>3.1252174745139727</v>
      </c>
    </row>
    <row r="44" spans="1:13" ht="18" x14ac:dyDescent="0.25">
      <c r="A44" s="68" t="s">
        <v>33</v>
      </c>
      <c r="B44" s="124">
        <f>SEKTOR_USD!B44*$B$53</f>
        <v>31666536.928517379</v>
      </c>
      <c r="C44" s="124">
        <f>SEKTOR_USD!C44*$C$53</f>
        <v>44482887.159789853</v>
      </c>
      <c r="D44" s="125">
        <f>(C44-B44)/B44*100</f>
        <v>40.472850757894776</v>
      </c>
      <c r="E44" s="126">
        <f t="shared" si="3"/>
        <v>100</v>
      </c>
      <c r="F44" s="124">
        <f>SEKTOR_USD!F44*$B$54</f>
        <v>156341803.98348141</v>
      </c>
      <c r="G44" s="124">
        <f>SEKTOR_USD!G44*$C$54</f>
        <v>217987941.54249471</v>
      </c>
      <c r="H44" s="125">
        <f>(G44-F44)/F44*100</f>
        <v>39.430360906879805</v>
      </c>
      <c r="I44" s="125">
        <f t="shared" si="4"/>
        <v>100</v>
      </c>
      <c r="J44" s="124">
        <f>SEKTOR_USD!J44*$B$55</f>
        <v>380618090.20739806</v>
      </c>
      <c r="K44" s="124">
        <f>SEKTOR_USD!K44*$C$55</f>
        <v>458677109.54835212</v>
      </c>
      <c r="L44" s="125">
        <f>(K44-J44)/J44*100</f>
        <v>20.50848904696565</v>
      </c>
      <c r="M44" s="125">
        <f t="shared" si="5"/>
        <v>100</v>
      </c>
    </row>
    <row r="45" spans="1:13" ht="14.25" hidden="1" x14ac:dyDescent="0.2">
      <c r="A45" s="69" t="s">
        <v>34</v>
      </c>
      <c r="B45" s="65">
        <f>SEKTOR_USD!B45*2.1157</f>
        <v>0</v>
      </c>
      <c r="C45" s="65">
        <f>SEKTOR_USD!C45*2.7012</f>
        <v>0</v>
      </c>
      <c r="D45" s="66"/>
      <c r="E45" s="66"/>
      <c r="F45" s="65">
        <f>SEKTOR_USD!F45*2.1642</f>
        <v>8372927.9739595205</v>
      </c>
      <c r="G45" s="65">
        <f>SEKTOR_USD!G45*2.5613</f>
        <v>9134136.1703699622</v>
      </c>
      <c r="H45" s="66">
        <f>(G45-F45)/F45*100</f>
        <v>9.0913023350715605</v>
      </c>
      <c r="I45" s="66">
        <f t="shared" ref="I45:I46" si="6">G45/G$46*100</f>
        <v>5.6475801810432209</v>
      </c>
      <c r="J45" s="65">
        <f>SEKTOR_USD!J45*2.0809</f>
        <v>16073055.452134535</v>
      </c>
      <c r="K45" s="65">
        <f>SEKTOR_USD!K45*2.3856</f>
        <v>22175362.461956657</v>
      </c>
      <c r="L45" s="66">
        <f>(K45-J45)/J45*100</f>
        <v>37.966067049259912</v>
      </c>
      <c r="M45" s="66">
        <f t="shared" ref="M45:M46" si="7">K45/K$46*100</f>
        <v>6.3252674065130119</v>
      </c>
    </row>
    <row r="46" spans="1:13" s="19" customFormat="1" ht="18" hidden="1" x14ac:dyDescent="0.25">
      <c r="A46" s="70" t="s">
        <v>35</v>
      </c>
      <c r="B46" s="71">
        <f>SEKTOR_USD!B46*2.1157</f>
        <v>0</v>
      </c>
      <c r="C46" s="71">
        <f>SEKTOR_USD!C46*2.7012</f>
        <v>0</v>
      </c>
      <c r="D46" s="72" t="e">
        <f>(C46-B46)/B46*100</f>
        <v>#DIV/0!</v>
      </c>
      <c r="E46" s="73" t="e">
        <f>C46/C$46*100</f>
        <v>#DIV/0!</v>
      </c>
      <c r="F46" s="71">
        <f>SEKTOR_USD!F46*2.1642</f>
        <v>124203809.67702439</v>
      </c>
      <c r="G46" s="71">
        <f>SEKTOR_USD!G46*2.5613</f>
        <v>161735396.00251776</v>
      </c>
      <c r="H46" s="72">
        <f>(G46-F46)/F46*100</f>
        <v>30.21774164825483</v>
      </c>
      <c r="I46" s="73">
        <f t="shared" si="6"/>
        <v>100</v>
      </c>
      <c r="J46" s="71">
        <f>SEKTOR_USD!J46*2.0809</f>
        <v>290796980.79564196</v>
      </c>
      <c r="K46" s="71">
        <f>SEKTOR_USD!K46*2.3856</f>
        <v>350583794.11948806</v>
      </c>
      <c r="L46" s="72">
        <f>(K46-J46)/J46*100</f>
        <v>20.559640323728594</v>
      </c>
      <c r="M46" s="73">
        <f t="shared" si="7"/>
        <v>100</v>
      </c>
    </row>
    <row r="47" spans="1:13" s="19" customFormat="1" ht="18" hidden="1" x14ac:dyDescent="0.25">
      <c r="A47" s="20"/>
      <c r="B47" s="21"/>
      <c r="C47" s="21"/>
      <c r="D47" s="22"/>
      <c r="E47" s="23"/>
      <c r="F47" s="23"/>
      <c r="G47" s="23"/>
      <c r="H47" s="23"/>
      <c r="I47" s="23"/>
    </row>
    <row r="48" spans="1:13" hidden="1" x14ac:dyDescent="0.2">
      <c r="A48" s="1" t="s">
        <v>116</v>
      </c>
    </row>
    <row r="49" spans="1:3" hidden="1" x14ac:dyDescent="0.2">
      <c r="A49" s="1" t="s">
        <v>113</v>
      </c>
    </row>
    <row r="51" spans="1:3" x14ac:dyDescent="0.2">
      <c r="A51" s="24" t="s">
        <v>118</v>
      </c>
    </row>
    <row r="52" spans="1:3" x14ac:dyDescent="0.2">
      <c r="A52" s="121"/>
      <c r="B52" s="122">
        <v>2016</v>
      </c>
      <c r="C52" s="122">
        <v>2017</v>
      </c>
    </row>
    <row r="53" spans="1:3" x14ac:dyDescent="0.2">
      <c r="A53" s="132" t="s">
        <v>225</v>
      </c>
      <c r="B53" s="123">
        <v>2.9407239999999999</v>
      </c>
      <c r="C53" s="123">
        <v>3.5665689999999999</v>
      </c>
    </row>
    <row r="54" spans="1:3" x14ac:dyDescent="0.2">
      <c r="A54" s="122" t="s">
        <v>226</v>
      </c>
      <c r="B54" s="123">
        <v>2.9211115999999997</v>
      </c>
      <c r="C54" s="123">
        <v>3.6587673999999999</v>
      </c>
    </row>
    <row r="55" spans="1:3" x14ac:dyDescent="0.2">
      <c r="A55" s="122" t="s">
        <v>227</v>
      </c>
      <c r="B55" s="123">
        <v>2.8829967500000002</v>
      </c>
      <c r="C55" s="123">
        <v>3.3318879999999997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showGridLines="0" zoomScale="70" zoomScaleNormal="70" workbookViewId="0">
      <selection activeCell="B43" sqref="B43"/>
    </sheetView>
  </sheetViews>
  <sheetFormatPr defaultColWidth="9.140625" defaultRowHeight="12.75" x14ac:dyDescent="0.2"/>
  <cols>
    <col min="1" max="1" width="51" style="14" customWidth="1"/>
    <col min="2" max="2" width="14.42578125" style="14" customWidth="1"/>
    <col min="3" max="3" width="17.85546875" style="14" bestFit="1" customWidth="1"/>
    <col min="4" max="4" width="14.42578125" style="14" customWidth="1"/>
    <col min="5" max="5" width="17.85546875" style="14" bestFit="1" customWidth="1"/>
    <col min="6" max="6" width="19.85546875" style="14" bestFit="1" customWidth="1"/>
    <col min="7" max="7" width="19.85546875" style="14" customWidth="1"/>
    <col min="8" max="16384" width="9.140625" style="14"/>
  </cols>
  <sheetData>
    <row r="1" spans="1:7" x14ac:dyDescent="0.2">
      <c r="B1" s="15"/>
    </row>
    <row r="2" spans="1:7" x14ac:dyDescent="0.2">
      <c r="B2" s="15"/>
    </row>
    <row r="3" spans="1:7" x14ac:dyDescent="0.2">
      <c r="B3" s="15"/>
    </row>
    <row r="4" spans="1:7" x14ac:dyDescent="0.2">
      <c r="B4" s="15"/>
      <c r="C4" s="15"/>
    </row>
    <row r="5" spans="1:7" ht="26.25" x14ac:dyDescent="0.2">
      <c r="A5" s="187" t="s">
        <v>37</v>
      </c>
      <c r="B5" s="188"/>
      <c r="C5" s="188"/>
      <c r="D5" s="188"/>
      <c r="E5" s="188"/>
      <c r="F5" s="188"/>
      <c r="G5" s="189"/>
    </row>
    <row r="6" spans="1:7" ht="50.25" customHeight="1" x14ac:dyDescent="0.2">
      <c r="A6" s="57"/>
      <c r="B6" s="191" t="s">
        <v>222</v>
      </c>
      <c r="C6" s="191"/>
      <c r="D6" s="191" t="s">
        <v>223</v>
      </c>
      <c r="E6" s="191"/>
      <c r="F6" s="191" t="s">
        <v>121</v>
      </c>
      <c r="G6" s="191"/>
    </row>
    <row r="7" spans="1:7" ht="45" x14ac:dyDescent="0.25">
      <c r="A7" s="58" t="s">
        <v>1</v>
      </c>
      <c r="B7" s="74" t="s">
        <v>38</v>
      </c>
      <c r="C7" s="74" t="s">
        <v>39</v>
      </c>
      <c r="D7" s="74" t="s">
        <v>38</v>
      </c>
      <c r="E7" s="74" t="s">
        <v>39</v>
      </c>
      <c r="F7" s="74" t="s">
        <v>38</v>
      </c>
      <c r="G7" s="74" t="s">
        <v>39</v>
      </c>
    </row>
    <row r="8" spans="1:7" ht="16.5" x14ac:dyDescent="0.25">
      <c r="A8" s="59" t="s">
        <v>2</v>
      </c>
      <c r="B8" s="127">
        <f>SEKTOR_USD!D8</f>
        <v>4.9142078128665316</v>
      </c>
      <c r="C8" s="127">
        <f>SEKTOR_TL!D8</f>
        <v>27.242053740822858</v>
      </c>
      <c r="D8" s="127">
        <f>SEKTOR_USD!H8</f>
        <v>4.008559904186173</v>
      </c>
      <c r="E8" s="127">
        <f>SEKTOR_TL!H8</f>
        <v>30.273396024439297</v>
      </c>
      <c r="F8" s="127">
        <f>SEKTOR_USD!L8</f>
        <v>1.2038914616202643</v>
      </c>
      <c r="G8" s="127">
        <f>SEKTOR_TL!L8</f>
        <v>16.961641220814755</v>
      </c>
    </row>
    <row r="9" spans="1:7" s="18" customFormat="1" ht="15.75" x14ac:dyDescent="0.25">
      <c r="A9" s="62" t="s">
        <v>3</v>
      </c>
      <c r="B9" s="128">
        <f>SEKTOR_USD!D9</f>
        <v>3.4038346325973405</v>
      </c>
      <c r="C9" s="128">
        <f>SEKTOR_TL!D9</f>
        <v>25.410242879558918</v>
      </c>
      <c r="D9" s="128">
        <f>SEKTOR_USD!H9</f>
        <v>1.6592182996679448</v>
      </c>
      <c r="E9" s="128">
        <f>SEKTOR_TL!H9</f>
        <v>27.330785247749027</v>
      </c>
      <c r="F9" s="128">
        <f>SEKTOR_USD!L9</f>
        <v>-1.6474052447119469</v>
      </c>
      <c r="G9" s="128">
        <f>SEKTOR_TL!L9</f>
        <v>13.666389056459089</v>
      </c>
    </row>
    <row r="10" spans="1:7" ht="14.25" x14ac:dyDescent="0.2">
      <c r="A10" s="10" t="s">
        <v>4</v>
      </c>
      <c r="B10" s="129">
        <f>SEKTOR_USD!D10</f>
        <v>3.4631930511120839</v>
      </c>
      <c r="C10" s="129">
        <f>SEKTOR_TL!D10</f>
        <v>25.482233959090255</v>
      </c>
      <c r="D10" s="129">
        <f>SEKTOR_USD!H10</f>
        <v>4.5048364523759981</v>
      </c>
      <c r="E10" s="129">
        <f>SEKTOR_TL!H10</f>
        <v>30.894995163582578</v>
      </c>
      <c r="F10" s="129">
        <f>SEKTOR_USD!L10</f>
        <v>4.7653240621091966</v>
      </c>
      <c r="G10" s="129">
        <f>SEKTOR_TL!L10</f>
        <v>21.077599570187807</v>
      </c>
    </row>
    <row r="11" spans="1:7" ht="14.25" x14ac:dyDescent="0.2">
      <c r="A11" s="10" t="s">
        <v>5</v>
      </c>
      <c r="B11" s="129">
        <f>SEKTOR_USD!D11</f>
        <v>-8.2694042797767402</v>
      </c>
      <c r="C11" s="129">
        <f>SEKTOR_TL!D11</f>
        <v>11.252704792180753</v>
      </c>
      <c r="D11" s="129">
        <f>SEKTOR_USD!H11</f>
        <v>6.4580058323784053</v>
      </c>
      <c r="E11" s="129">
        <f>SEKTOR_TL!H11</f>
        <v>33.341390040872113</v>
      </c>
      <c r="F11" s="129">
        <f>SEKTOR_USD!L11</f>
        <v>1.546256775324911</v>
      </c>
      <c r="G11" s="129">
        <f>SEKTOR_TL!L11</f>
        <v>17.357313841794557</v>
      </c>
    </row>
    <row r="12" spans="1:7" ht="14.25" x14ac:dyDescent="0.2">
      <c r="A12" s="10" t="s">
        <v>6</v>
      </c>
      <c r="B12" s="129">
        <f>SEKTOR_USD!D12</f>
        <v>14.51100812346516</v>
      </c>
      <c r="C12" s="129">
        <f>SEKTOR_TL!D12</f>
        <v>38.881245479650246</v>
      </c>
      <c r="D12" s="129">
        <f>SEKTOR_USD!H12</f>
        <v>7.5932538261471043</v>
      </c>
      <c r="E12" s="129">
        <f>SEKTOR_TL!H12</f>
        <v>34.763317347763213</v>
      </c>
      <c r="F12" s="129">
        <f>SEKTOR_USD!L12</f>
        <v>3.0111357271036887</v>
      </c>
      <c r="G12" s="129">
        <f>SEKTOR_TL!L12</f>
        <v>19.050278844576578</v>
      </c>
    </row>
    <row r="13" spans="1:7" ht="14.25" x14ac:dyDescent="0.2">
      <c r="A13" s="10" t="s">
        <v>7</v>
      </c>
      <c r="B13" s="129">
        <f>SEKTOR_USD!D13</f>
        <v>0.99820253472184783</v>
      </c>
      <c r="C13" s="129">
        <f>SEKTOR_TL!D13</f>
        <v>22.492644061823004</v>
      </c>
      <c r="D13" s="129">
        <f>SEKTOR_USD!H13</f>
        <v>0.87502540273802965</v>
      </c>
      <c r="E13" s="129">
        <f>SEKTOR_TL!H13</f>
        <v>26.348563477584968</v>
      </c>
      <c r="F13" s="129">
        <f>SEKTOR_USD!L13</f>
        <v>-3.6181514871220419</v>
      </c>
      <c r="G13" s="129">
        <f>SEKTOR_TL!L13</f>
        <v>11.388791707058235</v>
      </c>
    </row>
    <row r="14" spans="1:7" ht="14.25" x14ac:dyDescent="0.2">
      <c r="A14" s="10" t="s">
        <v>8</v>
      </c>
      <c r="B14" s="129">
        <f>SEKTOR_USD!D14</f>
        <v>-12.439486840324191</v>
      </c>
      <c r="C14" s="129">
        <f>SEKTOR_TL!D14</f>
        <v>6.1951450933143608</v>
      </c>
      <c r="D14" s="129">
        <f>SEKTOR_USD!H14</f>
        <v>-4.575270555968884</v>
      </c>
      <c r="E14" s="129">
        <f>SEKTOR_TL!H14</f>
        <v>19.521927626332779</v>
      </c>
      <c r="F14" s="129">
        <f>SEKTOR_USD!L14</f>
        <v>-20.557168429830888</v>
      </c>
      <c r="G14" s="129">
        <f>SEKTOR_TL!L14</f>
        <v>-8.1876810320137938</v>
      </c>
    </row>
    <row r="15" spans="1:7" ht="14.25" x14ac:dyDescent="0.2">
      <c r="A15" s="10" t="s">
        <v>9</v>
      </c>
      <c r="B15" s="129">
        <f>SEKTOR_USD!D15</f>
        <v>86.432241769492748</v>
      </c>
      <c r="C15" s="129">
        <f>SEKTOR_TL!D15</f>
        <v>126.10875896397553</v>
      </c>
      <c r="D15" s="129">
        <f>SEKTOR_USD!H15</f>
        <v>86.46144240033486</v>
      </c>
      <c r="E15" s="129">
        <f>SEKTOR_TL!H15</f>
        <v>133.54775175701025</v>
      </c>
      <c r="F15" s="129">
        <f>SEKTOR_USD!L15</f>
        <v>46.970819376256756</v>
      </c>
      <c r="G15" s="129">
        <f>SEKTOR_TL!L15</f>
        <v>69.854617224218956</v>
      </c>
    </row>
    <row r="16" spans="1:7" ht="14.25" x14ac:dyDescent="0.2">
      <c r="A16" s="10" t="s">
        <v>10</v>
      </c>
      <c r="B16" s="129">
        <f>SEKTOR_USD!D16</f>
        <v>25.923635214534642</v>
      </c>
      <c r="C16" s="129">
        <f>SEKTOR_TL!D16</f>
        <v>52.722708327428094</v>
      </c>
      <c r="D16" s="129">
        <f>SEKTOR_USD!H16</f>
        <v>-28.913102989079476</v>
      </c>
      <c r="E16" s="129">
        <f>SEKTOR_TL!H16</f>
        <v>-10.961833381951759</v>
      </c>
      <c r="F16" s="129">
        <f>SEKTOR_USD!L16</f>
        <v>-12.949143577533286</v>
      </c>
      <c r="G16" s="129">
        <f>SEKTOR_TL!L16</f>
        <v>0.60493613242531497</v>
      </c>
    </row>
    <row r="17" spans="1:7" ht="14.25" x14ac:dyDescent="0.2">
      <c r="A17" s="7" t="s">
        <v>11</v>
      </c>
      <c r="B17" s="129">
        <f>SEKTOR_USD!D17</f>
        <v>16.48508822330345</v>
      </c>
      <c r="C17" s="129">
        <f>SEKTOR_TL!D17</f>
        <v>41.275449385763217</v>
      </c>
      <c r="D17" s="129">
        <f>SEKTOR_USD!H17</f>
        <v>-3.9331360748895796</v>
      </c>
      <c r="E17" s="129">
        <f>SEKTOR_TL!H17</f>
        <v>20.326217577387361</v>
      </c>
      <c r="F17" s="129">
        <f>SEKTOR_USD!L17</f>
        <v>-4.9499605939824391</v>
      </c>
      <c r="G17" s="129">
        <f>SEKTOR_TL!L17</f>
        <v>9.8496159235826308</v>
      </c>
    </row>
    <row r="18" spans="1:7" s="18" customFormat="1" ht="15.75" x14ac:dyDescent="0.25">
      <c r="A18" s="62" t="s">
        <v>12</v>
      </c>
      <c r="B18" s="128">
        <f>SEKTOR_USD!D18</f>
        <v>11.573395609782885</v>
      </c>
      <c r="C18" s="128">
        <f>SEKTOR_TL!D18</f>
        <v>35.318450152611305</v>
      </c>
      <c r="D18" s="128">
        <f>SEKTOR_USD!H18</f>
        <v>18.868362994145048</v>
      </c>
      <c r="E18" s="128">
        <f>SEKTOR_TL!H18</f>
        <v>48.885681537926956</v>
      </c>
      <c r="F18" s="128">
        <f>SEKTOR_USD!L18</f>
        <v>17.141120024745312</v>
      </c>
      <c r="G18" s="128">
        <f>SEKTOR_TL!L18</f>
        <v>35.380344121792206</v>
      </c>
    </row>
    <row r="19" spans="1:7" ht="14.25" x14ac:dyDescent="0.2">
      <c r="A19" s="10" t="s">
        <v>13</v>
      </c>
      <c r="B19" s="129">
        <f>SEKTOR_USD!D19</f>
        <v>11.573395609782885</v>
      </c>
      <c r="C19" s="129">
        <f>SEKTOR_TL!D19</f>
        <v>35.318450152611305</v>
      </c>
      <c r="D19" s="129">
        <f>SEKTOR_USD!H19</f>
        <v>18.868362994145048</v>
      </c>
      <c r="E19" s="129">
        <f>SEKTOR_TL!H19</f>
        <v>48.885681537926956</v>
      </c>
      <c r="F19" s="129">
        <f>SEKTOR_USD!L19</f>
        <v>17.141120024745312</v>
      </c>
      <c r="G19" s="129">
        <f>SEKTOR_TL!L19</f>
        <v>35.380344121792206</v>
      </c>
    </row>
    <row r="20" spans="1:7" s="18" customFormat="1" ht="15.75" x14ac:dyDescent="0.25">
      <c r="A20" s="62" t="s">
        <v>112</v>
      </c>
      <c r="B20" s="128">
        <f>SEKTOR_USD!D20</f>
        <v>6.6131255468468906</v>
      </c>
      <c r="C20" s="128">
        <f>SEKTOR_TL!D20</f>
        <v>29.302535215304871</v>
      </c>
      <c r="D20" s="128">
        <f>SEKTOR_USD!H20</f>
        <v>5.5928287249828079</v>
      </c>
      <c r="E20" s="128">
        <f>SEKTOR_TL!H20</f>
        <v>32.257733464462873</v>
      </c>
      <c r="F20" s="128">
        <f>SEKTOR_USD!L20</f>
        <v>4.6755958849484562</v>
      </c>
      <c r="G20" s="128">
        <f>SEKTOR_TL!L20</f>
        <v>20.973900446439668</v>
      </c>
    </row>
    <row r="21" spans="1:7" ht="14.25" x14ac:dyDescent="0.2">
      <c r="A21" s="10" t="s">
        <v>111</v>
      </c>
      <c r="B21" s="129">
        <f>SEKTOR_USD!D21</f>
        <v>6.6131255468468906</v>
      </c>
      <c r="C21" s="129">
        <f>SEKTOR_TL!D21</f>
        <v>29.302535215304871</v>
      </c>
      <c r="D21" s="129">
        <f>SEKTOR_USD!H21</f>
        <v>5.5928287249828079</v>
      </c>
      <c r="E21" s="129">
        <f>SEKTOR_TL!H21</f>
        <v>32.257733464462873</v>
      </c>
      <c r="F21" s="129">
        <f>SEKTOR_USD!L21</f>
        <v>4.6755958849484562</v>
      </c>
      <c r="G21" s="129">
        <f>SEKTOR_TL!L21</f>
        <v>20.973900446439668</v>
      </c>
    </row>
    <row r="22" spans="1:7" ht="16.5" x14ac:dyDescent="0.25">
      <c r="A22" s="59" t="s">
        <v>14</v>
      </c>
      <c r="B22" s="127">
        <f>SEKTOR_USD!D22</f>
        <v>16.881877053902862</v>
      </c>
      <c r="C22" s="127">
        <f>SEKTOR_TL!D22</f>
        <v>41.756682831255596</v>
      </c>
      <c r="D22" s="127">
        <f>SEKTOR_USD!H22</f>
        <v>11.863422371808642</v>
      </c>
      <c r="E22" s="127">
        <f>SEKTOR_TL!H22</f>
        <v>40.111813265335073</v>
      </c>
      <c r="F22" s="127">
        <f>SEKTOR_USD!L22</f>
        <v>4.4467707397808578</v>
      </c>
      <c r="G22" s="127">
        <f>SEKTOR_TL!L22</f>
        <v>20.709446539135694</v>
      </c>
    </row>
    <row r="23" spans="1:7" s="18" customFormat="1" ht="15.75" x14ac:dyDescent="0.25">
      <c r="A23" s="62" t="s">
        <v>15</v>
      </c>
      <c r="B23" s="128">
        <f>SEKTOR_USD!D23</f>
        <v>3.5648701038613244</v>
      </c>
      <c r="C23" s="128">
        <f>SEKTOR_TL!D23</f>
        <v>25.605549926296561</v>
      </c>
      <c r="D23" s="128">
        <f>SEKTOR_USD!H23</f>
        <v>2.959447030808589</v>
      </c>
      <c r="E23" s="128">
        <f>SEKTOR_TL!H23</f>
        <v>28.959355170938778</v>
      </c>
      <c r="F23" s="128">
        <f>SEKTOR_USD!L23</f>
        <v>-0.26630689221629616</v>
      </c>
      <c r="G23" s="128">
        <f>SEKTOR_TL!L23</f>
        <v>15.262528569103365</v>
      </c>
    </row>
    <row r="24" spans="1:7" ht="14.25" x14ac:dyDescent="0.2">
      <c r="A24" s="10" t="s">
        <v>16</v>
      </c>
      <c r="B24" s="129">
        <f>SEKTOR_USD!D24</f>
        <v>0.79267271681112395</v>
      </c>
      <c r="C24" s="129">
        <f>SEKTOR_TL!D24</f>
        <v>22.243373379795024</v>
      </c>
      <c r="D24" s="129">
        <f>SEKTOR_USD!H24</f>
        <v>1.4461171865494233</v>
      </c>
      <c r="E24" s="129">
        <f>SEKTOR_TL!H24</f>
        <v>27.063870623336257</v>
      </c>
      <c r="F24" s="129">
        <f>SEKTOR_USD!L24</f>
        <v>-0.14627228948028489</v>
      </c>
      <c r="G24" s="129">
        <f>SEKTOR_TL!L24</f>
        <v>15.401252919882097</v>
      </c>
    </row>
    <row r="25" spans="1:7" ht="14.25" x14ac:dyDescent="0.2">
      <c r="A25" s="10" t="s">
        <v>17</v>
      </c>
      <c r="B25" s="129">
        <f>SEKTOR_USD!D25</f>
        <v>7.6804743504421902</v>
      </c>
      <c r="C25" s="129">
        <f>SEKTOR_TL!D25</f>
        <v>30.597037234226086</v>
      </c>
      <c r="D25" s="129">
        <f>SEKTOR_USD!H25</f>
        <v>6.8352079939961303</v>
      </c>
      <c r="E25" s="129">
        <f>SEKTOR_TL!H25</f>
        <v>33.813845448647868</v>
      </c>
      <c r="F25" s="129">
        <f>SEKTOR_USD!L25</f>
        <v>1.3883595563867679</v>
      </c>
      <c r="G25" s="129">
        <f>SEKTOR_TL!L25</f>
        <v>17.17483155179081</v>
      </c>
    </row>
    <row r="26" spans="1:7" ht="14.25" x14ac:dyDescent="0.2">
      <c r="A26" s="10" t="s">
        <v>18</v>
      </c>
      <c r="B26" s="129">
        <f>SEKTOR_USD!D26</f>
        <v>11.784512040517074</v>
      </c>
      <c r="C26" s="129">
        <f>SEKTOR_TL!D26</f>
        <v>35.57449639062861</v>
      </c>
      <c r="D26" s="129">
        <f>SEKTOR_USD!H26</f>
        <v>6.3926496336627201</v>
      </c>
      <c r="E26" s="129">
        <f>SEKTOR_TL!H26</f>
        <v>33.259529721242806</v>
      </c>
      <c r="F26" s="129">
        <f>SEKTOR_USD!L26</f>
        <v>-1.9048700713017095</v>
      </c>
      <c r="G26" s="129">
        <f>SEKTOR_TL!L26</f>
        <v>13.368836183346597</v>
      </c>
    </row>
    <row r="27" spans="1:7" s="18" customFormat="1" ht="15.75" x14ac:dyDescent="0.25">
      <c r="A27" s="62" t="s">
        <v>19</v>
      </c>
      <c r="B27" s="128">
        <f>SEKTOR_USD!D27</f>
        <v>17.388016671094693</v>
      </c>
      <c r="C27" s="128">
        <f>SEKTOR_TL!D27</f>
        <v>42.370539102142729</v>
      </c>
      <c r="D27" s="128">
        <f>SEKTOR_USD!H27</f>
        <v>17.110633559231882</v>
      </c>
      <c r="E27" s="128">
        <f>SEKTOR_TL!H27</f>
        <v>46.684080217908701</v>
      </c>
      <c r="F27" s="128">
        <f>SEKTOR_USD!L27</f>
        <v>2.4986903440693462</v>
      </c>
      <c r="G27" s="128">
        <f>SEKTOR_TL!L27</f>
        <v>18.458044176817218</v>
      </c>
    </row>
    <row r="28" spans="1:7" ht="14.25" x14ac:dyDescent="0.2">
      <c r="A28" s="10" t="s">
        <v>20</v>
      </c>
      <c r="B28" s="129">
        <f>SEKTOR_USD!D28</f>
        <v>17.388016671094693</v>
      </c>
      <c r="C28" s="129">
        <f>SEKTOR_TL!D28</f>
        <v>42.370539102142729</v>
      </c>
      <c r="D28" s="129">
        <f>SEKTOR_USD!H28</f>
        <v>17.110633559231882</v>
      </c>
      <c r="E28" s="129">
        <f>SEKTOR_TL!H28</f>
        <v>46.684080217908701</v>
      </c>
      <c r="F28" s="129">
        <f>SEKTOR_USD!L28</f>
        <v>2.4986903440693462</v>
      </c>
      <c r="G28" s="129">
        <f>SEKTOR_TL!L28</f>
        <v>18.458044176817218</v>
      </c>
    </row>
    <row r="29" spans="1:7" s="18" customFormat="1" ht="15.75" x14ac:dyDescent="0.25">
      <c r="A29" s="62" t="s">
        <v>21</v>
      </c>
      <c r="B29" s="128">
        <f>SEKTOR_USD!D29</f>
        <v>18.672059624684639</v>
      </c>
      <c r="C29" s="128">
        <f>SEKTOR_TL!D29</f>
        <v>43.927852128779143</v>
      </c>
      <c r="D29" s="128">
        <f>SEKTOR_USD!H29</f>
        <v>12.212090250927844</v>
      </c>
      <c r="E29" s="128">
        <f>SEKTOR_TL!H29</f>
        <v>40.548528750477274</v>
      </c>
      <c r="F29" s="128">
        <f>SEKTOR_USD!L29</f>
        <v>5.4431485995064897</v>
      </c>
      <c r="G29" s="128">
        <f>SEKTOR_TL!L29</f>
        <v>21.86096342318541</v>
      </c>
    </row>
    <row r="30" spans="1:7" ht="14.25" x14ac:dyDescent="0.2">
      <c r="A30" s="10" t="s">
        <v>22</v>
      </c>
      <c r="B30" s="129">
        <f>SEKTOR_USD!D30</f>
        <v>-0.89971205513160513</v>
      </c>
      <c r="C30" s="129">
        <f>SEKTOR_TL!D30</f>
        <v>20.190815212594355</v>
      </c>
      <c r="D30" s="129">
        <f>SEKTOR_USD!H30</f>
        <v>-5.1538811683333119</v>
      </c>
      <c r="E30" s="129">
        <f>SEKTOR_TL!H30</f>
        <v>18.797202954460275</v>
      </c>
      <c r="F30" s="129">
        <f>SEKTOR_USD!L30</f>
        <v>-4.8981649720009832</v>
      </c>
      <c r="G30" s="129">
        <f>SEKTOR_TL!L30</f>
        <v>9.9094762794198576</v>
      </c>
    </row>
    <row r="31" spans="1:7" ht="14.25" x14ac:dyDescent="0.2">
      <c r="A31" s="10" t="s">
        <v>23</v>
      </c>
      <c r="B31" s="129">
        <f>SEKTOR_USD!D31</f>
        <v>28.387753088433666</v>
      </c>
      <c r="C31" s="129">
        <f>SEKTOR_TL!D31</f>
        <v>55.71123986639406</v>
      </c>
      <c r="D31" s="129">
        <f>SEKTOR_USD!H31</f>
        <v>23.723850491610705</v>
      </c>
      <c r="E31" s="129">
        <f>SEKTOR_TL!H31</f>
        <v>54.96730449503513</v>
      </c>
      <c r="F31" s="129">
        <f>SEKTOR_USD!L31</f>
        <v>17.74966794365951</v>
      </c>
      <c r="G31" s="129">
        <f>SEKTOR_TL!L31</f>
        <v>36.083644778810012</v>
      </c>
    </row>
    <row r="32" spans="1:7" ht="14.25" x14ac:dyDescent="0.2">
      <c r="A32" s="10" t="s">
        <v>24</v>
      </c>
      <c r="B32" s="129">
        <f>SEKTOR_USD!D32</f>
        <v>236.95318179980282</v>
      </c>
      <c r="C32" s="129">
        <f>SEKTOR_TL!D32</f>
        <v>308.66357150774462</v>
      </c>
      <c r="D32" s="129">
        <f>SEKTOR_USD!H32</f>
        <v>57.439585182321416</v>
      </c>
      <c r="E32" s="129">
        <f>SEKTOR_TL!H32</f>
        <v>97.197129248536996</v>
      </c>
      <c r="F32" s="129">
        <f>SEKTOR_USD!L32</f>
        <v>20.552426428163063</v>
      </c>
      <c r="G32" s="129">
        <f>SEKTOR_TL!L32</f>
        <v>39.32280117446517</v>
      </c>
    </row>
    <row r="33" spans="1:7" ht="14.25" x14ac:dyDescent="0.2">
      <c r="A33" s="10" t="s">
        <v>107</v>
      </c>
      <c r="B33" s="129">
        <f>SEKTOR_USD!D33</f>
        <v>9.8358384696760233</v>
      </c>
      <c r="C33" s="129">
        <f>SEKTOR_TL!D33</f>
        <v>33.211106032036305</v>
      </c>
      <c r="D33" s="129">
        <f>SEKTOR_USD!H33</f>
        <v>-3.4185132392051045</v>
      </c>
      <c r="E33" s="129">
        <f>SEKTOR_TL!H33</f>
        <v>20.970795913421462</v>
      </c>
      <c r="F33" s="129">
        <f>SEKTOR_USD!L33</f>
        <v>-5.218744524074725</v>
      </c>
      <c r="G33" s="129">
        <f>SEKTOR_TL!L33</f>
        <v>9.5389815285673443</v>
      </c>
    </row>
    <row r="34" spans="1:7" ht="14.25" x14ac:dyDescent="0.2">
      <c r="A34" s="10" t="s">
        <v>25</v>
      </c>
      <c r="B34" s="129">
        <f>SEKTOR_USD!D34</f>
        <v>12.177341227796438</v>
      </c>
      <c r="C34" s="129">
        <f>SEKTOR_TL!D34</f>
        <v>36.050927501350237</v>
      </c>
      <c r="D34" s="129">
        <f>SEKTOR_USD!H34</f>
        <v>4.5610758359946866</v>
      </c>
      <c r="E34" s="129">
        <f>SEKTOR_TL!H34</f>
        <v>30.96543643784959</v>
      </c>
      <c r="F34" s="129">
        <f>SEKTOR_USD!L34</f>
        <v>-1.8229565068106892</v>
      </c>
      <c r="G34" s="129">
        <f>SEKTOR_TL!L34</f>
        <v>13.463503935769424</v>
      </c>
    </row>
    <row r="35" spans="1:7" ht="14.25" x14ac:dyDescent="0.2">
      <c r="A35" s="10" t="s">
        <v>26</v>
      </c>
      <c r="B35" s="129">
        <f>SEKTOR_USD!D35</f>
        <v>13.58572191877454</v>
      </c>
      <c r="C35" s="129">
        <f>SEKTOR_TL!D35</f>
        <v>37.759039827648508</v>
      </c>
      <c r="D35" s="129">
        <f>SEKTOR_USD!H35</f>
        <v>8.6904627473571718</v>
      </c>
      <c r="E35" s="129">
        <f>SEKTOR_TL!H35</f>
        <v>36.137599738039754</v>
      </c>
      <c r="F35" s="129">
        <f>SEKTOR_USD!L35</f>
        <v>0.54801633704682717</v>
      </c>
      <c r="G35" s="129">
        <f>SEKTOR_TL!L35</f>
        <v>16.203644370119466</v>
      </c>
    </row>
    <row r="36" spans="1:7" ht="14.25" x14ac:dyDescent="0.2">
      <c r="A36" s="10" t="s">
        <v>27</v>
      </c>
      <c r="B36" s="129">
        <f>SEKTOR_USD!D36</f>
        <v>29.147918445187781</v>
      </c>
      <c r="C36" s="129">
        <f>SEKTOR_TL!D36</f>
        <v>56.633183644957811</v>
      </c>
      <c r="D36" s="129">
        <f>SEKTOR_USD!H36</f>
        <v>38.751955732648028</v>
      </c>
      <c r="E36" s="129">
        <f>SEKTOR_TL!H36</f>
        <v>73.79039278090427</v>
      </c>
      <c r="F36" s="129">
        <f>SEKTOR_USD!L36</f>
        <v>17.150006279462715</v>
      </c>
      <c r="G36" s="129">
        <f>SEKTOR_TL!L36</f>
        <v>35.390613993049548</v>
      </c>
    </row>
    <row r="37" spans="1:7" ht="14.25" x14ac:dyDescent="0.2">
      <c r="A37" s="10" t="s">
        <v>108</v>
      </c>
      <c r="B37" s="129">
        <f>SEKTOR_USD!D37</f>
        <v>2.8641410358954853</v>
      </c>
      <c r="C37" s="129">
        <f>SEKTOR_TL!D37</f>
        <v>24.755691669892425</v>
      </c>
      <c r="D37" s="129">
        <f>SEKTOR_USD!H37</f>
        <v>-5.5003963224700589</v>
      </c>
      <c r="E37" s="129">
        <f>SEKTOR_TL!H37</f>
        <v>18.363183812719342</v>
      </c>
      <c r="F37" s="129">
        <f>SEKTOR_USD!L37</f>
        <v>-5.7631098446016926</v>
      </c>
      <c r="G37" s="129">
        <f>SEKTOR_TL!L37</f>
        <v>8.9098568932100601</v>
      </c>
    </row>
    <row r="38" spans="1:7" ht="14.25" x14ac:dyDescent="0.2">
      <c r="A38" s="7" t="s">
        <v>28</v>
      </c>
      <c r="B38" s="129">
        <f>SEKTOR_USD!D38</f>
        <v>76.188660792709598</v>
      </c>
      <c r="C38" s="129">
        <f>SEKTOR_TL!D38</f>
        <v>113.685138671563</v>
      </c>
      <c r="D38" s="129">
        <f>SEKTOR_USD!H38</f>
        <v>53.314856380249253</v>
      </c>
      <c r="E38" s="129">
        <f>SEKTOR_TL!H38</f>
        <v>92.030800350023583</v>
      </c>
      <c r="F38" s="129">
        <f>SEKTOR_USD!L38</f>
        <v>22.480401020095865</v>
      </c>
      <c r="G38" s="129">
        <f>SEKTOR_TL!L38</f>
        <v>41.550967198990115</v>
      </c>
    </row>
    <row r="39" spans="1:7" ht="14.25" x14ac:dyDescent="0.2">
      <c r="A39" s="7" t="s">
        <v>109</v>
      </c>
      <c r="B39" s="129">
        <f>SEKTOR_USD!D39</f>
        <v>25.080795274488093</v>
      </c>
      <c r="C39" s="129">
        <f>SEKTOR_TL!D39</f>
        <v>51.700495157429152</v>
      </c>
      <c r="D39" s="129">
        <f>SEKTOR_USD!H39</f>
        <v>-4.7818319919541139</v>
      </c>
      <c r="E39" s="129">
        <f>SEKTOR_TL!H39</f>
        <v>19.263204115707616</v>
      </c>
      <c r="F39" s="129">
        <f>SEKTOR_USD!L39</f>
        <v>-6.4089713699489046</v>
      </c>
      <c r="G39" s="129">
        <f>SEKTOR_TL!L39</f>
        <v>8.1634327892057552</v>
      </c>
    </row>
    <row r="40" spans="1:7" ht="14.25" x14ac:dyDescent="0.2">
      <c r="A40" s="7" t="s">
        <v>29</v>
      </c>
      <c r="B40" s="129">
        <f>SEKTOR_USD!D40</f>
        <v>14.655634718802119</v>
      </c>
      <c r="C40" s="129">
        <f>SEKTOR_TL!D40</f>
        <v>39.05665151282588</v>
      </c>
      <c r="D40" s="129">
        <f>SEKTOR_USD!H40</f>
        <v>3.948545396636332</v>
      </c>
      <c r="E40" s="129">
        <f>SEKTOR_TL!H40</f>
        <v>30.198226310365246</v>
      </c>
      <c r="F40" s="129">
        <f>SEKTOR_USD!L40</f>
        <v>-0.33566966736827941</v>
      </c>
      <c r="G40" s="129">
        <f>SEKTOR_TL!L40</f>
        <v>15.182365801602634</v>
      </c>
    </row>
    <row r="41" spans="1:7" ht="14.25" x14ac:dyDescent="0.2">
      <c r="A41" s="10" t="s">
        <v>30</v>
      </c>
      <c r="B41" s="129">
        <f>SEKTOR_USD!D41</f>
        <v>20.684487823658738</v>
      </c>
      <c r="C41" s="129">
        <f>SEKTOR_TL!D41</f>
        <v>46.368565378028919</v>
      </c>
      <c r="D41" s="129">
        <f>SEKTOR_USD!H41</f>
        <v>20.428793949681545</v>
      </c>
      <c r="E41" s="129">
        <f>SEKTOR_TL!H41</f>
        <v>50.84016143868385</v>
      </c>
      <c r="F41" s="129">
        <f>SEKTOR_USD!L41</f>
        <v>5.936252545169169</v>
      </c>
      <c r="G41" s="129">
        <f>SEKTOR_TL!L41</f>
        <v>22.430845133702825</v>
      </c>
    </row>
    <row r="42" spans="1:7" ht="16.5" x14ac:dyDescent="0.25">
      <c r="A42" s="59" t="s">
        <v>31</v>
      </c>
      <c r="B42" s="127">
        <f>SEKTOR_USD!D42</f>
        <v>41.479552038287054</v>
      </c>
      <c r="C42" s="127">
        <f>SEKTOR_TL!D42</f>
        <v>71.589235995503643</v>
      </c>
      <c r="D42" s="127">
        <f>SEKTOR_USD!H42</f>
        <v>36.832628614741992</v>
      </c>
      <c r="E42" s="127">
        <f>SEKTOR_TL!H42</f>
        <v>71.386386207197688</v>
      </c>
      <c r="F42" s="127">
        <f>SEKTOR_USD!L42</f>
        <v>16.003276783233304</v>
      </c>
      <c r="G42" s="127">
        <f>SEKTOR_TL!L42</f>
        <v>34.065335271270634</v>
      </c>
    </row>
    <row r="43" spans="1:7" ht="14.25" x14ac:dyDescent="0.2">
      <c r="A43" s="10" t="s">
        <v>32</v>
      </c>
      <c r="B43" s="129">
        <f>SEKTOR_USD!D43</f>
        <v>41.479552038287054</v>
      </c>
      <c r="C43" s="129">
        <f>SEKTOR_TL!D43</f>
        <v>71.589235995503643</v>
      </c>
      <c r="D43" s="129">
        <f>SEKTOR_USD!H43</f>
        <v>36.832628614741992</v>
      </c>
      <c r="E43" s="129">
        <f>SEKTOR_TL!H43</f>
        <v>71.386386207197688</v>
      </c>
      <c r="F43" s="129">
        <f>SEKTOR_USD!L43</f>
        <v>16.003276783233304</v>
      </c>
      <c r="G43" s="129">
        <f>SEKTOR_TL!L43</f>
        <v>34.065335271270634</v>
      </c>
    </row>
    <row r="44" spans="1:7" ht="18" x14ac:dyDescent="0.25">
      <c r="A44" s="75" t="s">
        <v>40</v>
      </c>
      <c r="B44" s="130">
        <f>SEKTOR_USD!D44</f>
        <v>15.823325883267467</v>
      </c>
      <c r="C44" s="130">
        <f>SEKTOR_TL!D44</f>
        <v>40.472850757894776</v>
      </c>
      <c r="D44" s="130">
        <f>SEKTOR_USD!H44</f>
        <v>11.319359803324225</v>
      </c>
      <c r="E44" s="130">
        <f>SEKTOR_TL!H44</f>
        <v>39.430360906879805</v>
      </c>
      <c r="F44" s="130">
        <f>SEKTOR_USD!L44</f>
        <v>4.2728874049225682</v>
      </c>
      <c r="G44" s="130">
        <f>SEKTOR_TL!L44</f>
        <v>20.50848904696565</v>
      </c>
    </row>
    <row r="45" spans="1:7" ht="14.25" hidden="1" x14ac:dyDescent="0.2">
      <c r="A45" s="69" t="s">
        <v>34</v>
      </c>
      <c r="B45" s="76"/>
      <c r="C45" s="76"/>
      <c r="D45" s="66">
        <f>SEKTOR_USD!H45</f>
        <v>-7.822044854737098</v>
      </c>
      <c r="E45" s="66">
        <f>SEKTOR_TL!H45</f>
        <v>9.0913023350715605</v>
      </c>
      <c r="F45" s="66">
        <f>SEKTOR_USD!L45</f>
        <v>20.344395088365577</v>
      </c>
      <c r="G45" s="66">
        <f>SEKTOR_TL!L45</f>
        <v>37.966067049259912</v>
      </c>
    </row>
    <row r="46" spans="1:7" s="19" customFormat="1" ht="18" hidden="1" x14ac:dyDescent="0.25">
      <c r="A46" s="70" t="s">
        <v>40</v>
      </c>
      <c r="B46" s="77">
        <f>SEKTOR_USD!D46</f>
        <v>0</v>
      </c>
      <c r="C46" s="77" t="e">
        <f>SEKTOR_TL!D46</f>
        <v>#DIV/0!</v>
      </c>
      <c r="D46" s="77">
        <f>SEKTOR_USD!H46</f>
        <v>10.028983904717567</v>
      </c>
      <c r="E46" s="77">
        <f>SEKTOR_TL!H46</f>
        <v>30.21774164825483</v>
      </c>
      <c r="F46" s="77">
        <f>SEKTOR_USD!L46</f>
        <v>5.1611986710457858</v>
      </c>
      <c r="G46" s="77">
        <f>SEKTOR_TL!L46</f>
        <v>20.559640323728594</v>
      </c>
    </row>
    <row r="47" spans="1:7" s="19" customFormat="1" ht="18" x14ac:dyDescent="0.25">
      <c r="A47" s="20"/>
      <c r="B47" s="22"/>
      <c r="C47" s="22"/>
      <c r="D47" s="22"/>
      <c r="E47" s="22"/>
    </row>
    <row r="48" spans="1:7" x14ac:dyDescent="0.2">
      <c r="A48" s="18" t="s">
        <v>36</v>
      </c>
    </row>
    <row r="49" spans="1:1" x14ac:dyDescent="0.2">
      <c r="A49" s="25"/>
    </row>
  </sheetData>
  <mergeCells count="4">
    <mergeCell ref="B6:C6"/>
    <mergeCell ref="D6:E6"/>
    <mergeCell ref="F6:G6"/>
    <mergeCell ref="A5:G5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2"/>
  <sheetViews>
    <sheetView showGridLines="0" zoomScale="80" zoomScaleNormal="80" workbookViewId="0">
      <selection activeCell="K22" sqref="K22"/>
    </sheetView>
  </sheetViews>
  <sheetFormatPr defaultColWidth="9.140625" defaultRowHeight="12.75" x14ac:dyDescent="0.2"/>
  <cols>
    <col min="1" max="1" width="32.28515625" customWidth="1"/>
    <col min="2" max="2" width="12.7109375" bestFit="1" customWidth="1"/>
    <col min="3" max="3" width="12.85546875" customWidth="1"/>
    <col min="4" max="4" width="12.140625" bestFit="1" customWidth="1"/>
    <col min="5" max="5" width="13.5703125" bestFit="1" customWidth="1"/>
    <col min="6" max="7" width="12.7109375" bestFit="1" customWidth="1"/>
    <col min="8" max="8" width="12.140625" bestFit="1" customWidth="1"/>
    <col min="9" max="9" width="15" bestFit="1" customWidth="1"/>
    <col min="10" max="11" width="14.140625" bestFit="1" customWidth="1"/>
    <col min="12" max="12" width="10.28515625" customWidth="1"/>
    <col min="13" max="13" width="15" bestFit="1" customWidth="1"/>
  </cols>
  <sheetData>
    <row r="2" spans="1:13" ht="26.25" x14ac:dyDescent="0.4">
      <c r="C2" s="190" t="s">
        <v>125</v>
      </c>
      <c r="D2" s="190"/>
      <c r="E2" s="190"/>
      <c r="F2" s="190"/>
      <c r="G2" s="190"/>
      <c r="H2" s="190"/>
      <c r="I2" s="190"/>
      <c r="J2" s="190"/>
      <c r="K2" s="190"/>
    </row>
    <row r="6" spans="1:13" ht="22.5" customHeight="1" x14ac:dyDescent="0.2">
      <c r="A6" s="192" t="s">
        <v>115</v>
      </c>
      <c r="B6" s="193"/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4"/>
    </row>
    <row r="7" spans="1:13" ht="24" customHeight="1" x14ac:dyDescent="0.2">
      <c r="A7" s="79"/>
      <c r="B7" s="186" t="s">
        <v>127</v>
      </c>
      <c r="C7" s="186"/>
      <c r="D7" s="186"/>
      <c r="E7" s="186"/>
      <c r="F7" s="186" t="s">
        <v>128</v>
      </c>
      <c r="G7" s="186"/>
      <c r="H7" s="186"/>
      <c r="I7" s="186"/>
      <c r="J7" s="186" t="s">
        <v>106</v>
      </c>
      <c r="K7" s="186"/>
      <c r="L7" s="186"/>
      <c r="M7" s="186"/>
    </row>
    <row r="8" spans="1:13" ht="60" x14ac:dyDescent="0.2">
      <c r="A8" s="80" t="s">
        <v>41</v>
      </c>
      <c r="B8" s="102">
        <v>2016</v>
      </c>
      <c r="C8" s="103">
        <v>2017</v>
      </c>
      <c r="D8" s="104" t="s">
        <v>122</v>
      </c>
      <c r="E8" s="104" t="s">
        <v>123</v>
      </c>
      <c r="F8" s="103">
        <v>2016</v>
      </c>
      <c r="G8" s="105">
        <v>2017</v>
      </c>
      <c r="H8" s="104" t="s">
        <v>122</v>
      </c>
      <c r="I8" s="103" t="s">
        <v>123</v>
      </c>
      <c r="J8" s="103" t="s">
        <v>129</v>
      </c>
      <c r="K8" s="105" t="s">
        <v>130</v>
      </c>
      <c r="L8" s="104" t="s">
        <v>122</v>
      </c>
      <c r="M8" s="103" t="s">
        <v>123</v>
      </c>
    </row>
    <row r="9" spans="1:13" ht="22.5" customHeight="1" x14ac:dyDescent="0.25">
      <c r="A9" s="81" t="s">
        <v>199</v>
      </c>
      <c r="B9" s="108">
        <v>2859425.4707900002</v>
      </c>
      <c r="C9" s="108">
        <v>3441179.7012399998</v>
      </c>
      <c r="D9" s="93">
        <f>(C9-B9)/B9*100</f>
        <v>20.345144029554756</v>
      </c>
      <c r="E9" s="110">
        <f t="shared" ref="E9:E22" si="0">C9/C$22*100</f>
        <v>27.590845894926908</v>
      </c>
      <c r="F9" s="108">
        <v>14123926.374770001</v>
      </c>
      <c r="G9" s="108">
        <v>16098071.21294</v>
      </c>
      <c r="H9" s="93">
        <f t="shared" ref="H9:H21" si="1">(G9-F9)/F9*100</f>
        <v>13.977309041319236</v>
      </c>
      <c r="I9" s="95">
        <f t="shared" ref="I9:I22" si="2">G9/G$22*100</f>
        <v>27.019429487709303</v>
      </c>
      <c r="J9" s="108">
        <v>35825102.85255</v>
      </c>
      <c r="K9" s="108">
        <v>37159308.095210001</v>
      </c>
      <c r="L9" s="93">
        <f t="shared" ref="L9:L22" si="3">(K9-J9)/J9*100</f>
        <v>3.7242188756620229</v>
      </c>
      <c r="M9" s="110">
        <f t="shared" ref="M9:M22" si="4">K9/K$22*100</f>
        <v>26.992987038888039</v>
      </c>
    </row>
    <row r="10" spans="1:13" ht="22.5" customHeight="1" x14ac:dyDescent="0.25">
      <c r="A10" s="81" t="s">
        <v>200</v>
      </c>
      <c r="B10" s="108">
        <v>2072915.9522200001</v>
      </c>
      <c r="C10" s="108">
        <v>2613082.2766999998</v>
      </c>
      <c r="D10" s="93">
        <f t="shared" ref="D10:D22" si="5">(C10-B10)/B10*100</f>
        <v>26.058283930976835</v>
      </c>
      <c r="E10" s="110">
        <f t="shared" si="0"/>
        <v>20.951288995810032</v>
      </c>
      <c r="F10" s="108">
        <v>9880638.1738600004</v>
      </c>
      <c r="G10" s="108">
        <v>12107670.87211</v>
      </c>
      <c r="H10" s="93">
        <f t="shared" si="1"/>
        <v>22.539360910328529</v>
      </c>
      <c r="I10" s="95">
        <f t="shared" si="2"/>
        <v>20.321835769145022</v>
      </c>
      <c r="J10" s="108">
        <v>23123265.515209999</v>
      </c>
      <c r="K10" s="108">
        <v>26751184.718710002</v>
      </c>
      <c r="L10" s="93">
        <f t="shared" si="3"/>
        <v>15.689476043570203</v>
      </c>
      <c r="M10" s="110">
        <f t="shared" si="4"/>
        <v>19.432395795338291</v>
      </c>
    </row>
    <row r="11" spans="1:13" ht="22.5" customHeight="1" x14ac:dyDescent="0.25">
      <c r="A11" s="81" t="s">
        <v>201</v>
      </c>
      <c r="B11" s="108">
        <v>1542677.7413900001</v>
      </c>
      <c r="C11" s="108">
        <v>1532368.6286800001</v>
      </c>
      <c r="D11" s="93">
        <f t="shared" si="5"/>
        <v>-0.6682609357357544</v>
      </c>
      <c r="E11" s="110">
        <f t="shared" si="0"/>
        <v>12.286294340541225</v>
      </c>
      <c r="F11" s="108">
        <v>7732310.0236499999</v>
      </c>
      <c r="G11" s="108">
        <v>7472760.2794199996</v>
      </c>
      <c r="H11" s="93">
        <f t="shared" si="1"/>
        <v>-3.3566908651637464</v>
      </c>
      <c r="I11" s="95">
        <f t="shared" si="2"/>
        <v>12.54247895773028</v>
      </c>
      <c r="J11" s="108">
        <v>18725679.77022</v>
      </c>
      <c r="K11" s="108">
        <v>18131882.269930001</v>
      </c>
      <c r="L11" s="93">
        <f t="shared" si="3"/>
        <v>-3.1710330817166517</v>
      </c>
      <c r="M11" s="110">
        <f t="shared" si="4"/>
        <v>13.17122648917014</v>
      </c>
    </row>
    <row r="12" spans="1:13" ht="22.5" customHeight="1" x14ac:dyDescent="0.25">
      <c r="A12" s="81" t="s">
        <v>202</v>
      </c>
      <c r="B12" s="108">
        <v>874809.87146000005</v>
      </c>
      <c r="C12" s="108">
        <v>974429.30050999997</v>
      </c>
      <c r="D12" s="93">
        <f t="shared" si="5"/>
        <v>11.387552004156246</v>
      </c>
      <c r="E12" s="110">
        <f t="shared" si="0"/>
        <v>7.8128232176264829</v>
      </c>
      <c r="F12" s="108">
        <v>4554470.0054900004</v>
      </c>
      <c r="G12" s="108">
        <v>4728597.1172000002</v>
      </c>
      <c r="H12" s="93">
        <f t="shared" si="1"/>
        <v>3.8232134913635489</v>
      </c>
      <c r="I12" s="95">
        <f t="shared" si="2"/>
        <v>7.9366027578056206</v>
      </c>
      <c r="J12" s="108">
        <v>11143811.50354</v>
      </c>
      <c r="K12" s="108">
        <v>11204392.985060001</v>
      </c>
      <c r="L12" s="93">
        <f t="shared" si="3"/>
        <v>0.54363340137937743</v>
      </c>
      <c r="M12" s="110">
        <f t="shared" si="4"/>
        <v>8.1390114651601539</v>
      </c>
    </row>
    <row r="13" spans="1:13" ht="22.5" customHeight="1" x14ac:dyDescent="0.25">
      <c r="A13" s="82" t="s">
        <v>203</v>
      </c>
      <c r="B13" s="108">
        <v>782463.75797999999</v>
      </c>
      <c r="C13" s="108">
        <v>997194.07666999998</v>
      </c>
      <c r="D13" s="93">
        <f t="shared" si="5"/>
        <v>27.442845307538011</v>
      </c>
      <c r="E13" s="110">
        <f t="shared" si="0"/>
        <v>7.9953476672031023</v>
      </c>
      <c r="F13" s="108">
        <v>4103397.08727</v>
      </c>
      <c r="G13" s="108">
        <v>5273998.5840100003</v>
      </c>
      <c r="H13" s="93">
        <f t="shared" si="1"/>
        <v>28.527619234598724</v>
      </c>
      <c r="I13" s="95">
        <f t="shared" si="2"/>
        <v>8.8520190384293844</v>
      </c>
      <c r="J13" s="108">
        <v>10312032.9268</v>
      </c>
      <c r="K13" s="108">
        <v>11180050.134190001</v>
      </c>
      <c r="L13" s="93">
        <f t="shared" si="3"/>
        <v>8.4175178022764676</v>
      </c>
      <c r="M13" s="110">
        <f t="shared" si="4"/>
        <v>8.12132851325104</v>
      </c>
    </row>
    <row r="14" spans="1:13" ht="22.5" customHeight="1" x14ac:dyDescent="0.25">
      <c r="A14" s="81" t="s">
        <v>204</v>
      </c>
      <c r="B14" s="108">
        <v>893028.09092999995</v>
      </c>
      <c r="C14" s="108">
        <v>953783.08429999999</v>
      </c>
      <c r="D14" s="93">
        <f t="shared" si="5"/>
        <v>6.8032566933846113</v>
      </c>
      <c r="E14" s="110">
        <f t="shared" si="0"/>
        <v>7.6472850536188934</v>
      </c>
      <c r="F14" s="108">
        <v>4454976.1200799998</v>
      </c>
      <c r="G14" s="108">
        <v>4543587.7165200002</v>
      </c>
      <c r="H14" s="93">
        <f t="shared" si="1"/>
        <v>1.989047618922124</v>
      </c>
      <c r="I14" s="95">
        <f t="shared" si="2"/>
        <v>7.6260780750586319</v>
      </c>
      <c r="J14" s="108">
        <v>10517202.778109999</v>
      </c>
      <c r="K14" s="108">
        <v>10989437.131440001</v>
      </c>
      <c r="L14" s="93">
        <f t="shared" si="3"/>
        <v>4.4901136099884571</v>
      </c>
      <c r="M14" s="110">
        <f t="shared" si="4"/>
        <v>7.9828648395063322</v>
      </c>
    </row>
    <row r="15" spans="1:13" ht="22.5" customHeight="1" x14ac:dyDescent="0.25">
      <c r="A15" s="81" t="s">
        <v>205</v>
      </c>
      <c r="B15" s="108">
        <v>635885.82070000004</v>
      </c>
      <c r="C15" s="108">
        <v>710356.44457000005</v>
      </c>
      <c r="D15" s="93">
        <f t="shared" si="5"/>
        <v>11.711320090141461</v>
      </c>
      <c r="E15" s="110">
        <f t="shared" si="0"/>
        <v>5.6955279567459405</v>
      </c>
      <c r="F15" s="108">
        <v>3251711.3209699998</v>
      </c>
      <c r="G15" s="108">
        <v>3356752.9018700002</v>
      </c>
      <c r="H15" s="93">
        <f t="shared" si="1"/>
        <v>3.2303476702435581</v>
      </c>
      <c r="I15" s="95">
        <f t="shared" si="2"/>
        <v>5.6340630588610683</v>
      </c>
      <c r="J15" s="108">
        <v>8218878.4439399997</v>
      </c>
      <c r="K15" s="108">
        <v>7877015.0588999996</v>
      </c>
      <c r="L15" s="93">
        <f t="shared" si="3"/>
        <v>-4.1594894896160088</v>
      </c>
      <c r="M15" s="110">
        <f t="shared" si="4"/>
        <v>5.7219624446511643</v>
      </c>
    </row>
    <row r="16" spans="1:13" ht="22.5" customHeight="1" x14ac:dyDescent="0.25">
      <c r="A16" s="81" t="s">
        <v>206</v>
      </c>
      <c r="B16" s="108">
        <v>451259.43527999998</v>
      </c>
      <c r="C16" s="108">
        <v>571243.92579999997</v>
      </c>
      <c r="D16" s="93">
        <f t="shared" si="5"/>
        <v>26.588804829211238</v>
      </c>
      <c r="E16" s="110">
        <f t="shared" si="0"/>
        <v>4.5801453261744749</v>
      </c>
      <c r="F16" s="108">
        <v>2297720.9336999999</v>
      </c>
      <c r="G16" s="108">
        <v>2711563.8135299999</v>
      </c>
      <c r="H16" s="93">
        <f t="shared" si="1"/>
        <v>18.011015774817892</v>
      </c>
      <c r="I16" s="95">
        <f t="shared" si="2"/>
        <v>4.5511605888664439</v>
      </c>
      <c r="J16" s="108">
        <v>6032493.8723999998</v>
      </c>
      <c r="K16" s="108">
        <v>6603289.2568699997</v>
      </c>
      <c r="L16" s="93">
        <f t="shared" si="3"/>
        <v>9.4620134979583774</v>
      </c>
      <c r="M16" s="110">
        <f t="shared" si="4"/>
        <v>4.7967120611617844</v>
      </c>
    </row>
    <row r="17" spans="1:13" ht="22.5" customHeight="1" x14ac:dyDescent="0.25">
      <c r="A17" s="81" t="s">
        <v>207</v>
      </c>
      <c r="B17" s="108">
        <v>176678.00803</v>
      </c>
      <c r="C17" s="108">
        <v>205379.59982</v>
      </c>
      <c r="D17" s="93">
        <f t="shared" si="5"/>
        <v>16.245141152557292</v>
      </c>
      <c r="E17" s="110">
        <f t="shared" si="0"/>
        <v>1.6467018233757069</v>
      </c>
      <c r="F17" s="108">
        <v>875226.61490000004</v>
      </c>
      <c r="G17" s="108">
        <v>970377.92593999999</v>
      </c>
      <c r="H17" s="93">
        <f t="shared" si="1"/>
        <v>10.87161992335797</v>
      </c>
      <c r="I17" s="95">
        <f t="shared" si="2"/>
        <v>1.6287080358602182</v>
      </c>
      <c r="J17" s="108">
        <v>2134389.7803400001</v>
      </c>
      <c r="K17" s="108">
        <v>2243222.9377700002</v>
      </c>
      <c r="L17" s="93">
        <f t="shared" si="3"/>
        <v>5.0990291666718637</v>
      </c>
      <c r="M17" s="110">
        <f t="shared" si="4"/>
        <v>1.6295052515352755</v>
      </c>
    </row>
    <row r="18" spans="1:13" ht="22.5" customHeight="1" x14ac:dyDescent="0.25">
      <c r="A18" s="81" t="s">
        <v>208</v>
      </c>
      <c r="B18" s="108">
        <v>172868.69122000001</v>
      </c>
      <c r="C18" s="108">
        <v>166451.37009000001</v>
      </c>
      <c r="D18" s="93">
        <f t="shared" si="5"/>
        <v>-3.7122518165149074</v>
      </c>
      <c r="E18" s="110">
        <f t="shared" si="0"/>
        <v>1.3345813063751817</v>
      </c>
      <c r="F18" s="108">
        <v>782072.73334999999</v>
      </c>
      <c r="G18" s="108">
        <v>754173.78615000006</v>
      </c>
      <c r="H18" s="93">
        <f t="shared" si="1"/>
        <v>-3.5673085136845395</v>
      </c>
      <c r="I18" s="95">
        <f t="shared" si="2"/>
        <v>1.2658252760106377</v>
      </c>
      <c r="J18" s="108">
        <v>1990370.0625199999</v>
      </c>
      <c r="K18" s="108">
        <v>1848932.52568</v>
      </c>
      <c r="L18" s="93">
        <f t="shared" si="3"/>
        <v>-7.1060924550345392</v>
      </c>
      <c r="M18" s="110">
        <f t="shared" si="4"/>
        <v>1.3430877553904768</v>
      </c>
    </row>
    <row r="19" spans="1:13" ht="22.5" customHeight="1" x14ac:dyDescent="0.25">
      <c r="A19" s="81" t="s">
        <v>209</v>
      </c>
      <c r="B19" s="108">
        <v>119339.62297</v>
      </c>
      <c r="C19" s="108">
        <v>139098.78638000001</v>
      </c>
      <c r="D19" s="93">
        <f t="shared" si="5"/>
        <v>16.557085499563826</v>
      </c>
      <c r="E19" s="110">
        <f t="shared" si="0"/>
        <v>1.1152725263952361</v>
      </c>
      <c r="F19" s="108">
        <v>565593.32270000002</v>
      </c>
      <c r="G19" s="108">
        <v>688251.82146000001</v>
      </c>
      <c r="H19" s="93">
        <f t="shared" si="1"/>
        <v>21.68669498686074</v>
      </c>
      <c r="I19" s="95">
        <f t="shared" si="2"/>
        <v>1.1551801028671018</v>
      </c>
      <c r="J19" s="108">
        <v>1396273.3185699999</v>
      </c>
      <c r="K19" s="108">
        <v>1552357.8458799999</v>
      </c>
      <c r="L19" s="93">
        <f t="shared" si="3"/>
        <v>11.178651431215112</v>
      </c>
      <c r="M19" s="110">
        <f t="shared" si="4"/>
        <v>1.1276521916444524</v>
      </c>
    </row>
    <row r="20" spans="1:13" ht="22.5" customHeight="1" x14ac:dyDescent="0.25">
      <c r="A20" s="81" t="s">
        <v>210</v>
      </c>
      <c r="B20" s="108">
        <v>114301.62291000001</v>
      </c>
      <c r="C20" s="108">
        <v>95168.267810000005</v>
      </c>
      <c r="D20" s="93">
        <f t="shared" si="5"/>
        <v>-16.739355586460412</v>
      </c>
      <c r="E20" s="110">
        <f t="shared" si="0"/>
        <v>0.76304443220058182</v>
      </c>
      <c r="F20" s="108">
        <v>610371.56782</v>
      </c>
      <c r="G20" s="108">
        <v>512010.58023999998</v>
      </c>
      <c r="H20" s="93">
        <f t="shared" si="1"/>
        <v>-16.114936010421591</v>
      </c>
      <c r="I20" s="95">
        <f t="shared" si="2"/>
        <v>0.85937213140388702</v>
      </c>
      <c r="J20" s="108">
        <v>1811839.01263</v>
      </c>
      <c r="K20" s="108">
        <v>1233110.6715200001</v>
      </c>
      <c r="L20" s="93">
        <f t="shared" si="3"/>
        <v>-31.941488017190821</v>
      </c>
      <c r="M20" s="110">
        <f t="shared" si="4"/>
        <v>0.89574704374392056</v>
      </c>
    </row>
    <row r="21" spans="1:13" ht="22.5" customHeight="1" x14ac:dyDescent="0.25">
      <c r="A21" s="81" t="s">
        <v>211</v>
      </c>
      <c r="B21" s="108">
        <v>72625.061879999994</v>
      </c>
      <c r="C21" s="108">
        <v>72443.586760000006</v>
      </c>
      <c r="D21" s="93">
        <f t="shared" si="5"/>
        <v>-0.24987947039527983</v>
      </c>
      <c r="E21" s="110">
        <f t="shared" si="0"/>
        <v>0.58084145900624851</v>
      </c>
      <c r="F21" s="108">
        <v>288924.64717000001</v>
      </c>
      <c r="G21" s="108">
        <v>361795.2389</v>
      </c>
      <c r="H21" s="93">
        <f t="shared" si="1"/>
        <v>25.221313738292377</v>
      </c>
      <c r="I21" s="95">
        <f t="shared" si="2"/>
        <v>0.60724672025240622</v>
      </c>
      <c r="J21" s="108">
        <v>790345.65671000001</v>
      </c>
      <c r="K21" s="108">
        <v>888639.83360000001</v>
      </c>
      <c r="L21" s="93">
        <f t="shared" si="3"/>
        <v>12.436859247025241</v>
      </c>
      <c r="M21" s="110">
        <f t="shared" si="4"/>
        <v>0.64551911055890898</v>
      </c>
    </row>
    <row r="22" spans="1:13" ht="24" customHeight="1" x14ac:dyDescent="0.2">
      <c r="A22" s="98" t="s">
        <v>42</v>
      </c>
      <c r="B22" s="109">
        <f>SUM(B9:B21)</f>
        <v>10768279.14776</v>
      </c>
      <c r="C22" s="109">
        <f>SUM(C9:C21)</f>
        <v>12472179.049329998</v>
      </c>
      <c r="D22" s="107">
        <f t="shared" si="5"/>
        <v>15.823325883267433</v>
      </c>
      <c r="E22" s="111">
        <f t="shared" si="0"/>
        <v>100</v>
      </c>
      <c r="F22" s="96">
        <f>SUM(F9:F21)</f>
        <v>53521338.925729997</v>
      </c>
      <c r="G22" s="96">
        <f>SUM(G9:G21)</f>
        <v>59579611.85029</v>
      </c>
      <c r="H22" s="107">
        <f>(G22-F22)/F22*100</f>
        <v>11.319359803324225</v>
      </c>
      <c r="I22" s="99">
        <f t="shared" si="2"/>
        <v>100</v>
      </c>
      <c r="J22" s="109">
        <f>SUM(J9:J21)</f>
        <v>132021685.49353999</v>
      </c>
      <c r="K22" s="109">
        <f>SUM(K9:K21)</f>
        <v>137662823.46476004</v>
      </c>
      <c r="L22" s="107">
        <f t="shared" si="3"/>
        <v>4.2728874049226375</v>
      </c>
      <c r="M22" s="111">
        <f t="shared" si="4"/>
        <v>100</v>
      </c>
    </row>
  </sheetData>
  <mergeCells count="5">
    <mergeCell ref="B7:E7"/>
    <mergeCell ref="F7:I7"/>
    <mergeCell ref="J7:M7"/>
    <mergeCell ref="A6:M6"/>
    <mergeCell ref="C2:K2"/>
  </mergeCells>
  <pageMargins left="0.4" right="0.23622047244094491" top="0.7" bottom="0.35433070866141736" header="0.54" footer="0.51181102362204722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N60"/>
  <sheetViews>
    <sheetView showGridLines="0" topLeftCell="C1" workbookViewId="0">
      <selection activeCell="C22" sqref="C22"/>
    </sheetView>
  </sheetViews>
  <sheetFormatPr defaultColWidth="9.140625" defaultRowHeight="12.75" x14ac:dyDescent="0.2"/>
  <cols>
    <col min="1" max="2" width="0" hidden="1" customWidth="1"/>
    <col min="10" max="10" width="11.5703125" bestFit="1" customWidth="1"/>
    <col min="11" max="11" width="12.140625" customWidth="1"/>
  </cols>
  <sheetData>
    <row r="7" spans="9:9" x14ac:dyDescent="0.2">
      <c r="I7" s="26"/>
    </row>
    <row r="8" spans="9:9" x14ac:dyDescent="0.2">
      <c r="I8" s="26"/>
    </row>
    <row r="9" spans="9:9" x14ac:dyDescent="0.2">
      <c r="I9" s="26"/>
    </row>
    <row r="10" spans="9:9" x14ac:dyDescent="0.2">
      <c r="I10" s="26"/>
    </row>
    <row r="17" spans="3:14" ht="12.75" customHeight="1" x14ac:dyDescent="0.2"/>
    <row r="21" spans="3:14" x14ac:dyDescent="0.2">
      <c r="C21" s="1" t="s">
        <v>228</v>
      </c>
    </row>
    <row r="22" spans="3:14" x14ac:dyDescent="0.2">
      <c r="C22" s="94" t="s">
        <v>117</v>
      </c>
    </row>
    <row r="24" spans="3:14" x14ac:dyDescent="0.2">
      <c r="H24" s="26"/>
      <c r="I24" s="26"/>
    </row>
    <row r="25" spans="3:14" x14ac:dyDescent="0.2">
      <c r="H25" s="26"/>
      <c r="I25" s="26"/>
    </row>
    <row r="26" spans="3:14" x14ac:dyDescent="0.2">
      <c r="H26" s="195"/>
      <c r="I26" s="195"/>
      <c r="N26" t="s">
        <v>43</v>
      </c>
    </row>
    <row r="27" spans="3:14" x14ac:dyDescent="0.2">
      <c r="H27" s="195"/>
      <c r="I27" s="195"/>
    </row>
    <row r="28" spans="3:14" ht="12.75" customHeight="1" x14ac:dyDescent="0.2"/>
    <row r="29" spans="3:14" ht="12.75" customHeight="1" x14ac:dyDescent="0.2"/>
    <row r="30" spans="3:14" ht="9.75" customHeight="1" x14ac:dyDescent="0.2"/>
    <row r="37" spans="8:9" x14ac:dyDescent="0.2">
      <c r="H37" s="26"/>
      <c r="I37" s="26"/>
    </row>
    <row r="38" spans="8:9" x14ac:dyDescent="0.2">
      <c r="H38" s="26"/>
      <c r="I38" s="26"/>
    </row>
    <row r="39" spans="8:9" x14ac:dyDescent="0.2">
      <c r="H39" s="195"/>
      <c r="I39" s="195"/>
    </row>
    <row r="40" spans="8:9" x14ac:dyDescent="0.2">
      <c r="H40" s="195"/>
      <c r="I40" s="195"/>
    </row>
    <row r="41" spans="8:9" ht="12.75" customHeight="1" x14ac:dyDescent="0.2"/>
    <row r="42" spans="8:9" ht="13.5" customHeight="1" x14ac:dyDescent="0.2"/>
    <row r="43" spans="8:9" ht="12.75" customHeight="1" x14ac:dyDescent="0.2"/>
    <row r="49" spans="3:9" x14ac:dyDescent="0.2">
      <c r="H49" s="26"/>
      <c r="I49" s="26"/>
    </row>
    <row r="50" spans="3:9" x14ac:dyDescent="0.2">
      <c r="H50" s="26"/>
      <c r="I50" s="26"/>
    </row>
    <row r="51" spans="3:9" x14ac:dyDescent="0.2">
      <c r="H51" s="195"/>
      <c r="I51" s="195"/>
    </row>
    <row r="52" spans="3:9" x14ac:dyDescent="0.2">
      <c r="H52" s="195"/>
      <c r="I52" s="195"/>
    </row>
    <row r="55" spans="3:9" ht="15.75" customHeight="1" x14ac:dyDescent="0.2"/>
    <row r="56" spans="3:9" ht="12.75" customHeight="1" x14ac:dyDescent="0.2"/>
    <row r="57" spans="3:9" ht="12.75" customHeight="1" x14ac:dyDescent="0.2"/>
    <row r="58" spans="3:9" ht="12.75" customHeight="1" x14ac:dyDescent="0.2"/>
    <row r="60" spans="3:9" x14ac:dyDescent="0.2">
      <c r="C60" s="27"/>
    </row>
  </sheetData>
  <mergeCells count="3">
    <mergeCell ref="H26:I27"/>
    <mergeCell ref="H39:I40"/>
    <mergeCell ref="H51:I52"/>
  </mergeCells>
  <pageMargins left="0.74803149606299213" right="0.74803149606299213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showGridLines="0" zoomScale="90" zoomScaleNormal="90" workbookViewId="0">
      <selection activeCell="O26" sqref="O26"/>
    </sheetView>
  </sheetViews>
  <sheetFormatPr defaultColWidth="9.140625" defaultRowHeight="12.75" x14ac:dyDescent="0.2"/>
  <cols>
    <col min="1" max="1" width="3.140625" bestFit="1" customWidth="1"/>
    <col min="2" max="2" width="28" customWidth="1"/>
    <col min="3" max="3" width="11.7109375" customWidth="1"/>
    <col min="4" max="9" width="11.7109375" bestFit="1" customWidth="1"/>
    <col min="10" max="10" width="10.140625" bestFit="1" customWidth="1"/>
    <col min="11" max="14" width="11.7109375" bestFit="1" customWidth="1"/>
    <col min="15" max="15" width="12.7109375" bestFit="1" customWidth="1"/>
    <col min="16" max="16" width="6.7109375" bestFit="1" customWidth="1"/>
  </cols>
  <sheetData>
    <row r="1" spans="1:16" x14ac:dyDescent="0.2"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3" spans="1:16" ht="15.75" x14ac:dyDescent="0.25">
      <c r="A3" s="54"/>
      <c r="B3" s="106" t="s">
        <v>124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</row>
    <row r="4" spans="1:16" s="56" customFormat="1" x14ac:dyDescent="0.2">
      <c r="A4" s="78"/>
      <c r="B4" s="91" t="s">
        <v>105</v>
      </c>
      <c r="C4" s="91" t="s">
        <v>44</v>
      </c>
      <c r="D4" s="91" t="s">
        <v>45</v>
      </c>
      <c r="E4" s="91" t="s">
        <v>46</v>
      </c>
      <c r="F4" s="91" t="s">
        <v>47</v>
      </c>
      <c r="G4" s="91" t="s">
        <v>48</v>
      </c>
      <c r="H4" s="91" t="s">
        <v>49</v>
      </c>
      <c r="I4" s="91" t="s">
        <v>0</v>
      </c>
      <c r="J4" s="91" t="s">
        <v>104</v>
      </c>
      <c r="K4" s="91" t="s">
        <v>50</v>
      </c>
      <c r="L4" s="91" t="s">
        <v>51</v>
      </c>
      <c r="M4" s="91" t="s">
        <v>52</v>
      </c>
      <c r="N4" s="91" t="s">
        <v>53</v>
      </c>
      <c r="O4" s="92" t="s">
        <v>103</v>
      </c>
      <c r="P4" s="92" t="s">
        <v>102</v>
      </c>
    </row>
    <row r="5" spans="1:16" x14ac:dyDescent="0.2">
      <c r="A5" s="83" t="s">
        <v>101</v>
      </c>
      <c r="B5" s="84" t="s">
        <v>170</v>
      </c>
      <c r="C5" s="112">
        <v>1105016.73339</v>
      </c>
      <c r="D5" s="112">
        <v>1101189.9924300001</v>
      </c>
      <c r="E5" s="112">
        <v>1301436.73829</v>
      </c>
      <c r="F5" s="112">
        <v>1094275.4682199999</v>
      </c>
      <c r="G5" s="112">
        <v>1225403.5212999999</v>
      </c>
      <c r="H5" s="112">
        <v>0</v>
      </c>
      <c r="I5" s="85">
        <v>0</v>
      </c>
      <c r="J5" s="85">
        <v>0</v>
      </c>
      <c r="K5" s="85">
        <v>0</v>
      </c>
      <c r="L5" s="85">
        <v>0</v>
      </c>
      <c r="M5" s="85">
        <v>0</v>
      </c>
      <c r="N5" s="85">
        <v>0</v>
      </c>
      <c r="O5" s="112">
        <v>5827322.4536300004</v>
      </c>
      <c r="P5" s="86">
        <f t="shared" ref="P5:P24" si="0">O5/O$26*100</f>
        <v>9.7807324899543406</v>
      </c>
    </row>
    <row r="6" spans="1:16" x14ac:dyDescent="0.2">
      <c r="A6" s="83" t="s">
        <v>100</v>
      </c>
      <c r="B6" s="84" t="s">
        <v>171</v>
      </c>
      <c r="C6" s="112">
        <v>666301.69692000002</v>
      </c>
      <c r="D6" s="112">
        <v>695752.69411000004</v>
      </c>
      <c r="E6" s="112">
        <v>865816.40534000006</v>
      </c>
      <c r="F6" s="112">
        <v>728103.46180000005</v>
      </c>
      <c r="G6" s="112">
        <v>768636.53388</v>
      </c>
      <c r="H6" s="112">
        <v>0</v>
      </c>
      <c r="I6" s="85">
        <v>0</v>
      </c>
      <c r="J6" s="85">
        <v>0</v>
      </c>
      <c r="K6" s="85">
        <v>0</v>
      </c>
      <c r="L6" s="85">
        <v>0</v>
      </c>
      <c r="M6" s="85">
        <v>0</v>
      </c>
      <c r="N6" s="85">
        <v>0</v>
      </c>
      <c r="O6" s="112">
        <v>3724610.7920499998</v>
      </c>
      <c r="P6" s="86">
        <f t="shared" si="0"/>
        <v>6.2514854937442337</v>
      </c>
    </row>
    <row r="7" spans="1:16" x14ac:dyDescent="0.2">
      <c r="A7" s="83" t="s">
        <v>99</v>
      </c>
      <c r="B7" s="84" t="s">
        <v>172</v>
      </c>
      <c r="C7" s="112">
        <v>622156.97903000005</v>
      </c>
      <c r="D7" s="112">
        <v>694562.59976999997</v>
      </c>
      <c r="E7" s="112">
        <v>840627.87832999998</v>
      </c>
      <c r="F7" s="112">
        <v>670674.72742000001</v>
      </c>
      <c r="G7" s="112">
        <v>741079.53683999996</v>
      </c>
      <c r="H7" s="112">
        <v>0</v>
      </c>
      <c r="I7" s="85">
        <v>0</v>
      </c>
      <c r="J7" s="85">
        <v>0</v>
      </c>
      <c r="K7" s="85">
        <v>0</v>
      </c>
      <c r="L7" s="85">
        <v>0</v>
      </c>
      <c r="M7" s="85">
        <v>0</v>
      </c>
      <c r="N7" s="85">
        <v>0</v>
      </c>
      <c r="O7" s="112">
        <v>3569101.7213900001</v>
      </c>
      <c r="P7" s="86">
        <f t="shared" si="0"/>
        <v>5.990474946963972</v>
      </c>
    </row>
    <row r="8" spans="1:16" x14ac:dyDescent="0.2">
      <c r="A8" s="83" t="s">
        <v>98</v>
      </c>
      <c r="B8" s="84" t="s">
        <v>173</v>
      </c>
      <c r="C8" s="112">
        <v>610446.20192999998</v>
      </c>
      <c r="D8" s="112">
        <v>665456.64223</v>
      </c>
      <c r="E8" s="112">
        <v>811483.35011999996</v>
      </c>
      <c r="F8" s="112">
        <v>692246.40005000005</v>
      </c>
      <c r="G8" s="112">
        <v>697880.92342000001</v>
      </c>
      <c r="H8" s="112">
        <v>0</v>
      </c>
      <c r="I8" s="85">
        <v>0</v>
      </c>
      <c r="J8" s="85">
        <v>0</v>
      </c>
      <c r="K8" s="85">
        <v>0</v>
      </c>
      <c r="L8" s="85">
        <v>0</v>
      </c>
      <c r="M8" s="85">
        <v>0</v>
      </c>
      <c r="N8" s="85">
        <v>0</v>
      </c>
      <c r="O8" s="112">
        <v>3477513.5177500001</v>
      </c>
      <c r="P8" s="86">
        <f t="shared" si="0"/>
        <v>5.8367508779483153</v>
      </c>
    </row>
    <row r="9" spans="1:16" x14ac:dyDescent="0.2">
      <c r="A9" s="83" t="s">
        <v>97</v>
      </c>
      <c r="B9" s="84" t="s">
        <v>174</v>
      </c>
      <c r="C9" s="112">
        <v>508548.23950999998</v>
      </c>
      <c r="D9" s="112">
        <v>604846.22542999999</v>
      </c>
      <c r="E9" s="112">
        <v>710993.68998000002</v>
      </c>
      <c r="F9" s="112">
        <v>715861.08979</v>
      </c>
      <c r="G9" s="112">
        <v>686973.68137000001</v>
      </c>
      <c r="H9" s="112">
        <v>0</v>
      </c>
      <c r="I9" s="85">
        <v>0</v>
      </c>
      <c r="J9" s="85">
        <v>0</v>
      </c>
      <c r="K9" s="85">
        <v>0</v>
      </c>
      <c r="L9" s="85">
        <v>0</v>
      </c>
      <c r="M9" s="85">
        <v>0</v>
      </c>
      <c r="N9" s="85">
        <v>0</v>
      </c>
      <c r="O9" s="112">
        <v>3227222.9260800001</v>
      </c>
      <c r="P9" s="86">
        <f t="shared" si="0"/>
        <v>5.416656513622943</v>
      </c>
    </row>
    <row r="10" spans="1:16" x14ac:dyDescent="0.2">
      <c r="A10" s="83" t="s">
        <v>96</v>
      </c>
      <c r="B10" s="84" t="s">
        <v>175</v>
      </c>
      <c r="C10" s="112">
        <v>497988.82478999998</v>
      </c>
      <c r="D10" s="112">
        <v>507618.43881999998</v>
      </c>
      <c r="E10" s="112">
        <v>592764.62870999996</v>
      </c>
      <c r="F10" s="112">
        <v>489792.59276000003</v>
      </c>
      <c r="G10" s="112">
        <v>563046.29125999997</v>
      </c>
      <c r="H10" s="112">
        <v>0</v>
      </c>
      <c r="I10" s="85">
        <v>0</v>
      </c>
      <c r="J10" s="85">
        <v>0</v>
      </c>
      <c r="K10" s="85">
        <v>0</v>
      </c>
      <c r="L10" s="85">
        <v>0</v>
      </c>
      <c r="M10" s="85">
        <v>0</v>
      </c>
      <c r="N10" s="85">
        <v>0</v>
      </c>
      <c r="O10" s="112">
        <v>2651210.7763399999</v>
      </c>
      <c r="P10" s="86">
        <f t="shared" si="0"/>
        <v>4.4498624512725744</v>
      </c>
    </row>
    <row r="11" spans="1:16" x14ac:dyDescent="0.2">
      <c r="A11" s="83" t="s">
        <v>95</v>
      </c>
      <c r="B11" s="84" t="s">
        <v>176</v>
      </c>
      <c r="C11" s="112">
        <v>446625.73332</v>
      </c>
      <c r="D11" s="112">
        <v>435126.02818999998</v>
      </c>
      <c r="E11" s="112">
        <v>586891.56487999996</v>
      </c>
      <c r="F11" s="112">
        <v>515672.79885000002</v>
      </c>
      <c r="G11" s="112">
        <v>500065.23504</v>
      </c>
      <c r="H11" s="112">
        <v>0</v>
      </c>
      <c r="I11" s="85">
        <v>0</v>
      </c>
      <c r="J11" s="85">
        <v>0</v>
      </c>
      <c r="K11" s="85">
        <v>0</v>
      </c>
      <c r="L11" s="85">
        <v>0</v>
      </c>
      <c r="M11" s="85">
        <v>0</v>
      </c>
      <c r="N11" s="85">
        <v>0</v>
      </c>
      <c r="O11" s="112">
        <v>2484381.3602800001</v>
      </c>
      <c r="P11" s="86">
        <f t="shared" si="0"/>
        <v>4.1698515366677524</v>
      </c>
    </row>
    <row r="12" spans="1:16" x14ac:dyDescent="0.2">
      <c r="A12" s="83" t="s">
        <v>94</v>
      </c>
      <c r="B12" s="84" t="s">
        <v>177</v>
      </c>
      <c r="C12" s="112">
        <v>246303.83262</v>
      </c>
      <c r="D12" s="112">
        <v>274322.66229000001</v>
      </c>
      <c r="E12" s="112">
        <v>319077.87179</v>
      </c>
      <c r="F12" s="112">
        <v>425591.99735999998</v>
      </c>
      <c r="G12" s="112">
        <v>316876.64377000002</v>
      </c>
      <c r="H12" s="112">
        <v>0</v>
      </c>
      <c r="I12" s="85">
        <v>0</v>
      </c>
      <c r="J12" s="85">
        <v>0</v>
      </c>
      <c r="K12" s="85">
        <v>0</v>
      </c>
      <c r="L12" s="85">
        <v>0</v>
      </c>
      <c r="M12" s="85">
        <v>0</v>
      </c>
      <c r="N12" s="85">
        <v>0</v>
      </c>
      <c r="O12" s="112">
        <v>1582173.00783</v>
      </c>
      <c r="P12" s="86">
        <f t="shared" si="0"/>
        <v>2.6555611201456641</v>
      </c>
    </row>
    <row r="13" spans="1:16" x14ac:dyDescent="0.2">
      <c r="A13" s="83" t="s">
        <v>93</v>
      </c>
      <c r="B13" s="84" t="s">
        <v>178</v>
      </c>
      <c r="C13" s="112">
        <v>276038.46649000002</v>
      </c>
      <c r="D13" s="112">
        <v>269182.20912999997</v>
      </c>
      <c r="E13" s="112">
        <v>334189.21599</v>
      </c>
      <c r="F13" s="112">
        <v>275730.93891999999</v>
      </c>
      <c r="G13" s="112">
        <v>296858.17230999999</v>
      </c>
      <c r="H13" s="112">
        <v>0</v>
      </c>
      <c r="I13" s="85">
        <v>0</v>
      </c>
      <c r="J13" s="85">
        <v>0</v>
      </c>
      <c r="K13" s="85">
        <v>0</v>
      </c>
      <c r="L13" s="85">
        <v>0</v>
      </c>
      <c r="M13" s="85">
        <v>0</v>
      </c>
      <c r="N13" s="85">
        <v>0</v>
      </c>
      <c r="O13" s="112">
        <v>1451999.00284</v>
      </c>
      <c r="P13" s="86">
        <f t="shared" si="0"/>
        <v>2.4370736192248832</v>
      </c>
    </row>
    <row r="14" spans="1:16" x14ac:dyDescent="0.2">
      <c r="A14" s="83" t="s">
        <v>92</v>
      </c>
      <c r="B14" s="84" t="s">
        <v>179</v>
      </c>
      <c r="C14" s="112">
        <v>218383.22792</v>
      </c>
      <c r="D14" s="112">
        <v>253823.67535999999</v>
      </c>
      <c r="E14" s="112">
        <v>326482.54901999998</v>
      </c>
      <c r="F14" s="112">
        <v>250217.20697</v>
      </c>
      <c r="G14" s="112">
        <v>290762.63503</v>
      </c>
      <c r="H14" s="112">
        <v>0</v>
      </c>
      <c r="I14" s="85">
        <v>0</v>
      </c>
      <c r="J14" s="85">
        <v>0</v>
      </c>
      <c r="K14" s="85">
        <v>0</v>
      </c>
      <c r="L14" s="85">
        <v>0</v>
      </c>
      <c r="M14" s="85">
        <v>0</v>
      </c>
      <c r="N14" s="85">
        <v>0</v>
      </c>
      <c r="O14" s="112">
        <v>1339669.2943</v>
      </c>
      <c r="P14" s="86">
        <f t="shared" si="0"/>
        <v>2.2485364585225631</v>
      </c>
    </row>
    <row r="15" spans="1:16" x14ac:dyDescent="0.2">
      <c r="A15" s="83" t="s">
        <v>91</v>
      </c>
      <c r="B15" s="84" t="s">
        <v>212</v>
      </c>
      <c r="C15" s="112">
        <v>223192.25143999999</v>
      </c>
      <c r="D15" s="112">
        <v>244046.8089</v>
      </c>
      <c r="E15" s="112">
        <v>321405.64004999999</v>
      </c>
      <c r="F15" s="112">
        <v>241136.66648000001</v>
      </c>
      <c r="G15" s="112">
        <v>266231.30536</v>
      </c>
      <c r="H15" s="112">
        <v>0</v>
      </c>
      <c r="I15" s="85">
        <v>0</v>
      </c>
      <c r="J15" s="85">
        <v>0</v>
      </c>
      <c r="K15" s="85">
        <v>0</v>
      </c>
      <c r="L15" s="85">
        <v>0</v>
      </c>
      <c r="M15" s="85">
        <v>0</v>
      </c>
      <c r="N15" s="85">
        <v>0</v>
      </c>
      <c r="O15" s="112">
        <v>1296012.6722299999</v>
      </c>
      <c r="P15" s="86">
        <f t="shared" si="0"/>
        <v>2.1752620266922595</v>
      </c>
    </row>
    <row r="16" spans="1:16" x14ac:dyDescent="0.2">
      <c r="A16" s="83" t="s">
        <v>90</v>
      </c>
      <c r="B16" s="84" t="s">
        <v>213</v>
      </c>
      <c r="C16" s="112">
        <v>205116.38467</v>
      </c>
      <c r="D16" s="112">
        <v>236740.0325</v>
      </c>
      <c r="E16" s="112">
        <v>274460.18475000001</v>
      </c>
      <c r="F16" s="112">
        <v>290793.78639999998</v>
      </c>
      <c r="G16" s="112">
        <v>278006.25270000001</v>
      </c>
      <c r="H16" s="112">
        <v>0</v>
      </c>
      <c r="I16" s="85">
        <v>0</v>
      </c>
      <c r="J16" s="85">
        <v>0</v>
      </c>
      <c r="K16" s="85">
        <v>0</v>
      </c>
      <c r="L16" s="85">
        <v>0</v>
      </c>
      <c r="M16" s="85">
        <v>0</v>
      </c>
      <c r="N16" s="85">
        <v>0</v>
      </c>
      <c r="O16" s="112">
        <v>1285116.64102</v>
      </c>
      <c r="P16" s="86">
        <f t="shared" si="0"/>
        <v>2.1569738390528719</v>
      </c>
    </row>
    <row r="17" spans="1:16" x14ac:dyDescent="0.2">
      <c r="A17" s="83" t="s">
        <v>89</v>
      </c>
      <c r="B17" s="84" t="s">
        <v>214</v>
      </c>
      <c r="C17" s="112">
        <v>272028.05037000001</v>
      </c>
      <c r="D17" s="112">
        <v>284607.03813</v>
      </c>
      <c r="E17" s="112">
        <v>232898.45731</v>
      </c>
      <c r="F17" s="112">
        <v>248686.42782000001</v>
      </c>
      <c r="G17" s="112">
        <v>234425.80849</v>
      </c>
      <c r="H17" s="112">
        <v>0</v>
      </c>
      <c r="I17" s="85">
        <v>0</v>
      </c>
      <c r="J17" s="85">
        <v>0</v>
      </c>
      <c r="K17" s="85">
        <v>0</v>
      </c>
      <c r="L17" s="85">
        <v>0</v>
      </c>
      <c r="M17" s="85">
        <v>0</v>
      </c>
      <c r="N17" s="85">
        <v>0</v>
      </c>
      <c r="O17" s="112">
        <v>1272645.7821200001</v>
      </c>
      <c r="P17" s="86">
        <f t="shared" si="0"/>
        <v>2.1360424188695109</v>
      </c>
    </row>
    <row r="18" spans="1:16" x14ac:dyDescent="0.2">
      <c r="A18" s="83" t="s">
        <v>88</v>
      </c>
      <c r="B18" s="84" t="s">
        <v>215</v>
      </c>
      <c r="C18" s="112">
        <v>217933.66897</v>
      </c>
      <c r="D18" s="112">
        <v>211794.39707000001</v>
      </c>
      <c r="E18" s="112">
        <v>313782.62394000002</v>
      </c>
      <c r="F18" s="112">
        <v>240884.79509999999</v>
      </c>
      <c r="G18" s="112">
        <v>252705.65648999999</v>
      </c>
      <c r="H18" s="112">
        <v>0</v>
      </c>
      <c r="I18" s="85">
        <v>0</v>
      </c>
      <c r="J18" s="85">
        <v>0</v>
      </c>
      <c r="K18" s="85">
        <v>0</v>
      </c>
      <c r="L18" s="85">
        <v>0</v>
      </c>
      <c r="M18" s="85">
        <v>0</v>
      </c>
      <c r="N18" s="85">
        <v>0</v>
      </c>
      <c r="O18" s="112">
        <v>1237101.14157</v>
      </c>
      <c r="P18" s="86">
        <f t="shared" si="0"/>
        <v>2.0763833518730426</v>
      </c>
    </row>
    <row r="19" spans="1:16" x14ac:dyDescent="0.2">
      <c r="A19" s="83" t="s">
        <v>87</v>
      </c>
      <c r="B19" s="84" t="s">
        <v>216</v>
      </c>
      <c r="C19" s="112">
        <v>193395.95845999999</v>
      </c>
      <c r="D19" s="112">
        <v>226926.09099</v>
      </c>
      <c r="E19" s="112">
        <v>287534.59353999997</v>
      </c>
      <c r="F19" s="112">
        <v>237506.64697999999</v>
      </c>
      <c r="G19" s="112">
        <v>267626.45023000002</v>
      </c>
      <c r="H19" s="112">
        <v>0</v>
      </c>
      <c r="I19" s="85">
        <v>0</v>
      </c>
      <c r="J19" s="85">
        <v>0</v>
      </c>
      <c r="K19" s="85">
        <v>0</v>
      </c>
      <c r="L19" s="85">
        <v>0</v>
      </c>
      <c r="M19" s="85">
        <v>0</v>
      </c>
      <c r="N19" s="85">
        <v>0</v>
      </c>
      <c r="O19" s="112">
        <v>1212989.7401999999</v>
      </c>
      <c r="P19" s="86">
        <f t="shared" si="0"/>
        <v>2.0359141366143287</v>
      </c>
    </row>
    <row r="20" spans="1:16" x14ac:dyDescent="0.2">
      <c r="A20" s="83" t="s">
        <v>86</v>
      </c>
      <c r="B20" s="84" t="s">
        <v>217</v>
      </c>
      <c r="C20" s="112">
        <v>218017.50833000001</v>
      </c>
      <c r="D20" s="112">
        <v>179571.02506000001</v>
      </c>
      <c r="E20" s="112">
        <v>245218.29310000001</v>
      </c>
      <c r="F20" s="112">
        <v>252716.40302999999</v>
      </c>
      <c r="G20" s="112">
        <v>236381.21862</v>
      </c>
      <c r="H20" s="112">
        <v>0</v>
      </c>
      <c r="I20" s="85">
        <v>0</v>
      </c>
      <c r="J20" s="85">
        <v>0</v>
      </c>
      <c r="K20" s="85">
        <v>0</v>
      </c>
      <c r="L20" s="85">
        <v>0</v>
      </c>
      <c r="M20" s="85">
        <v>0</v>
      </c>
      <c r="N20" s="85">
        <v>0</v>
      </c>
      <c r="O20" s="112">
        <v>1131904.44814</v>
      </c>
      <c r="P20" s="86">
        <f t="shared" si="0"/>
        <v>1.8998184328293681</v>
      </c>
    </row>
    <row r="21" spans="1:16" x14ac:dyDescent="0.2">
      <c r="A21" s="83" t="s">
        <v>85</v>
      </c>
      <c r="B21" s="84" t="s">
        <v>218</v>
      </c>
      <c r="C21" s="112">
        <v>165377.19153000001</v>
      </c>
      <c r="D21" s="112">
        <v>197725.99257</v>
      </c>
      <c r="E21" s="112">
        <v>241032.58476</v>
      </c>
      <c r="F21" s="112">
        <v>217696.77833999999</v>
      </c>
      <c r="G21" s="112">
        <v>250714.04516000001</v>
      </c>
      <c r="H21" s="112">
        <v>0</v>
      </c>
      <c r="I21" s="85">
        <v>0</v>
      </c>
      <c r="J21" s="85">
        <v>0</v>
      </c>
      <c r="K21" s="85">
        <v>0</v>
      </c>
      <c r="L21" s="85">
        <v>0</v>
      </c>
      <c r="M21" s="85">
        <v>0</v>
      </c>
      <c r="N21" s="85">
        <v>0</v>
      </c>
      <c r="O21" s="112">
        <v>1072546.5923599999</v>
      </c>
      <c r="P21" s="86">
        <f t="shared" si="0"/>
        <v>1.8001906340965519</v>
      </c>
    </row>
    <row r="22" spans="1:16" x14ac:dyDescent="0.2">
      <c r="A22" s="83" t="s">
        <v>84</v>
      </c>
      <c r="B22" s="84" t="s">
        <v>219</v>
      </c>
      <c r="C22" s="112">
        <v>156377.42374</v>
      </c>
      <c r="D22" s="112">
        <v>201656.14223</v>
      </c>
      <c r="E22" s="112">
        <v>216171.07553</v>
      </c>
      <c r="F22" s="112">
        <v>153823.48097999999</v>
      </c>
      <c r="G22" s="112">
        <v>161518.81268</v>
      </c>
      <c r="H22" s="112">
        <v>0</v>
      </c>
      <c r="I22" s="85">
        <v>0</v>
      </c>
      <c r="J22" s="85">
        <v>0</v>
      </c>
      <c r="K22" s="85">
        <v>0</v>
      </c>
      <c r="L22" s="85">
        <v>0</v>
      </c>
      <c r="M22" s="85">
        <v>0</v>
      </c>
      <c r="N22" s="85">
        <v>0</v>
      </c>
      <c r="O22" s="112">
        <v>889546.93515999999</v>
      </c>
      <c r="P22" s="86">
        <f t="shared" si="0"/>
        <v>1.4930391580852</v>
      </c>
    </row>
    <row r="23" spans="1:16" x14ac:dyDescent="0.2">
      <c r="A23" s="83" t="s">
        <v>83</v>
      </c>
      <c r="B23" s="84" t="s">
        <v>220</v>
      </c>
      <c r="C23" s="112">
        <v>149379.69699</v>
      </c>
      <c r="D23" s="112">
        <v>171071.20236</v>
      </c>
      <c r="E23" s="112">
        <v>186788.45751000001</v>
      </c>
      <c r="F23" s="112">
        <v>167072.32558999999</v>
      </c>
      <c r="G23" s="112">
        <v>200499.93893</v>
      </c>
      <c r="H23" s="112">
        <v>0</v>
      </c>
      <c r="I23" s="85">
        <v>0</v>
      </c>
      <c r="J23" s="85">
        <v>0</v>
      </c>
      <c r="K23" s="85">
        <v>0</v>
      </c>
      <c r="L23" s="85">
        <v>0</v>
      </c>
      <c r="M23" s="85">
        <v>0</v>
      </c>
      <c r="N23" s="85">
        <v>0</v>
      </c>
      <c r="O23" s="112">
        <v>874811.62138000003</v>
      </c>
      <c r="P23" s="86">
        <f t="shared" si="0"/>
        <v>1.4683070167999792</v>
      </c>
    </row>
    <row r="24" spans="1:16" x14ac:dyDescent="0.2">
      <c r="A24" s="83" t="s">
        <v>82</v>
      </c>
      <c r="B24" s="84" t="s">
        <v>221</v>
      </c>
      <c r="C24" s="112">
        <v>121451.12727</v>
      </c>
      <c r="D24" s="112">
        <v>147234.65865999999</v>
      </c>
      <c r="E24" s="112">
        <v>181771.42834000001</v>
      </c>
      <c r="F24" s="112">
        <v>182068.96818</v>
      </c>
      <c r="G24" s="112">
        <v>156151.82381</v>
      </c>
      <c r="H24" s="112">
        <v>0</v>
      </c>
      <c r="I24" s="85">
        <v>0</v>
      </c>
      <c r="J24" s="85">
        <v>0</v>
      </c>
      <c r="K24" s="85">
        <v>0</v>
      </c>
      <c r="L24" s="85">
        <v>0</v>
      </c>
      <c r="M24" s="85">
        <v>0</v>
      </c>
      <c r="N24" s="85">
        <v>0</v>
      </c>
      <c r="O24" s="112">
        <v>788678.00626000005</v>
      </c>
      <c r="P24" s="86">
        <f t="shared" si="0"/>
        <v>1.3237380737588025</v>
      </c>
    </row>
    <row r="25" spans="1:16" x14ac:dyDescent="0.2">
      <c r="A25" s="87"/>
      <c r="B25" s="196" t="s">
        <v>81</v>
      </c>
      <c r="C25" s="196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113">
        <f>SUM(O5:O24)</f>
        <v>40396558.432930008</v>
      </c>
      <c r="P25" s="89">
        <f>SUM(P5:P24)</f>
        <v>67.80265459673916</v>
      </c>
    </row>
    <row r="26" spans="1:16" ht="13.5" customHeight="1" x14ac:dyDescent="0.2">
      <c r="A26" s="87"/>
      <c r="B26" s="197" t="s">
        <v>80</v>
      </c>
      <c r="C26" s="197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113">
        <v>59579611.85029</v>
      </c>
      <c r="P26" s="85">
        <f>O26/O$26*100</f>
        <v>100</v>
      </c>
    </row>
    <row r="27" spans="1:16" x14ac:dyDescent="0.2">
      <c r="B27" s="55"/>
    </row>
    <row r="28" spans="1:16" x14ac:dyDescent="0.2">
      <c r="B28" s="26"/>
    </row>
  </sheetData>
  <mergeCells count="2">
    <mergeCell ref="B25:C25"/>
    <mergeCell ref="B26:C26"/>
  </mergeCells>
  <pageMargins left="0.31" right="0.36" top="0.98425196850393704" bottom="0.98425196850393704" header="0.51181102362204722" footer="0.51181102362204722"/>
  <pageSetup paperSize="9" scale="75" orientation="landscape" r:id="rId1"/>
  <headerFooter alignWithMargins="0"/>
  <ignoredErrors>
    <ignoredError sqref="P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2"/>
  <sheetViews>
    <sheetView showGridLines="0" zoomScaleNormal="100" workbookViewId="0">
      <selection activeCell="O29" sqref="O29"/>
    </sheetView>
  </sheetViews>
  <sheetFormatPr defaultColWidth="9.140625" defaultRowHeight="12.75" x14ac:dyDescent="0.2"/>
  <sheetData>
    <row r="22" spans="1:1" x14ac:dyDescent="0.2">
      <c r="A22" t="s">
        <v>110</v>
      </c>
    </row>
  </sheetData>
  <pageMargins left="0.75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7"/>
  <sheetViews>
    <sheetView showGridLines="0" workbookViewId="0">
      <selection activeCell="I53" sqref="I53"/>
    </sheetView>
  </sheetViews>
  <sheetFormatPr defaultColWidth="9.140625" defaultRowHeight="12.75" x14ac:dyDescent="0.2"/>
  <cols>
    <col min="5" max="5" width="10.5703125" customWidth="1"/>
  </cols>
  <sheetData>
    <row r="1" spans="2:2" ht="15" x14ac:dyDescent="0.25">
      <c r="B1" s="28" t="s">
        <v>2</v>
      </c>
    </row>
    <row r="2" spans="2:2" ht="15" x14ac:dyDescent="0.25">
      <c r="B2" s="28" t="s">
        <v>54</v>
      </c>
    </row>
    <row r="13" spans="2:2" ht="12.75" customHeight="1" x14ac:dyDescent="0.2"/>
    <row r="30" ht="12.75" customHeight="1" x14ac:dyDescent="0.2"/>
    <row r="46" ht="12.75" customHeight="1" x14ac:dyDescent="0.2"/>
    <row r="60" ht="12.75" customHeight="1" x14ac:dyDescent="0.2"/>
    <row r="80" ht="12.75" customHeight="1" x14ac:dyDescent="0.2"/>
    <row r="84" ht="3.75" customHeight="1" x14ac:dyDescent="0.2"/>
    <row r="95" ht="12.75" customHeight="1" x14ac:dyDescent="0.2"/>
    <row r="105" spans="1:1" ht="3.75" customHeight="1" x14ac:dyDescent="0.2"/>
    <row r="112" spans="1:1" x14ac:dyDescent="0.2">
      <c r="A112" s="27"/>
    </row>
    <row r="113" ht="12.75" customHeight="1" x14ac:dyDescent="0.2"/>
    <row r="127" ht="12.75" customHeight="1" x14ac:dyDescent="0.2"/>
  </sheetData>
  <pageMargins left="0.19685039370078741" right="0.19685039370078741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SEKTOR_USD</vt:lpstr>
      <vt:lpstr>SECILMIS_ISTATISTIK</vt:lpstr>
      <vt:lpstr>SEKTOR_TL</vt:lpstr>
      <vt:lpstr>USDvsTL</vt:lpstr>
      <vt:lpstr>GEN_SEK</vt:lpstr>
      <vt:lpstr>Toplam İhracat  bar gra</vt:lpstr>
      <vt:lpstr>ULKE</vt:lpstr>
      <vt:lpstr>KARŞL.</vt:lpstr>
      <vt:lpstr>SEKT1</vt:lpstr>
      <vt:lpstr>SEKT2 </vt:lpstr>
      <vt:lpstr>SEKT3 </vt:lpstr>
      <vt:lpstr>SEKT4 </vt:lpstr>
      <vt:lpstr>SEKT5 </vt:lpstr>
      <vt:lpstr>2002_2016_AYLIK_IHR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Nevsal Alhas</cp:lastModifiedBy>
  <cp:lastPrinted>2016-02-26T09:44:09Z</cp:lastPrinted>
  <dcterms:created xsi:type="dcterms:W3CDTF">2013-08-01T04:41:02Z</dcterms:created>
  <dcterms:modified xsi:type="dcterms:W3CDTF">2017-06-01T03:39:11Z</dcterms:modified>
</cp:coreProperties>
</file>