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Kasım 2018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L46" i="1"/>
  <c r="L45" i="1"/>
  <c r="C45" i="1" l="1"/>
  <c r="H46" i="1"/>
  <c r="H45" i="1"/>
  <c r="D46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M9" i="1" s="1"/>
  <c r="J44" i="1"/>
  <c r="J44" i="2" s="1"/>
  <c r="C8" i="2"/>
  <c r="C44" i="1"/>
  <c r="B8" i="2"/>
  <c r="B44" i="1"/>
  <c r="G8" i="2"/>
  <c r="G44" i="1"/>
  <c r="F8" i="2"/>
  <c r="F44" i="1"/>
  <c r="F46" i="2"/>
  <c r="C46" i="2"/>
  <c r="C45" i="2"/>
  <c r="B46" i="2"/>
  <c r="K44" i="2" l="1"/>
  <c r="M27" i="2" s="1"/>
  <c r="M11" i="1"/>
  <c r="M12" i="1"/>
  <c r="M10" i="1"/>
  <c r="M8" i="1"/>
  <c r="M13" i="1"/>
  <c r="J45" i="1"/>
  <c r="F44" i="2"/>
  <c r="F45" i="1"/>
  <c r="B44" i="2"/>
  <c r="B45" i="1"/>
  <c r="M18" i="2"/>
  <c r="C44" i="2"/>
  <c r="E8" i="2" s="1"/>
  <c r="I12" i="1"/>
  <c r="I11" i="1"/>
  <c r="I10" i="1"/>
  <c r="I13" i="1"/>
  <c r="G44" i="2"/>
  <c r="I8" i="2" s="1"/>
  <c r="I9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B45" i="2" l="1"/>
  <c r="D45" i="1"/>
  <c r="M38" i="2"/>
  <c r="M22" i="2"/>
  <c r="M23" i="2"/>
  <c r="M34" i="2"/>
  <c r="M42" i="2"/>
  <c r="M43" i="2"/>
  <c r="M31" i="2"/>
  <c r="M16" i="2"/>
  <c r="M40" i="2"/>
  <c r="M44" i="2"/>
  <c r="M8" i="2"/>
  <c r="M41" i="2"/>
  <c r="M24" i="2"/>
  <c r="M36" i="2"/>
  <c r="M13" i="2"/>
  <c r="M33" i="2"/>
  <c r="M12" i="2"/>
  <c r="M19" i="2"/>
  <c r="M11" i="2"/>
  <c r="M26" i="2"/>
  <c r="M39" i="2"/>
  <c r="M35" i="2"/>
  <c r="M25" i="2"/>
  <c r="M28" i="2"/>
  <c r="M20" i="2"/>
  <c r="M17" i="2"/>
  <c r="M15" i="2"/>
  <c r="M21" i="2"/>
  <c r="M37" i="2"/>
  <c r="M29" i="2"/>
  <c r="M32" i="2"/>
  <c r="M30" i="2"/>
  <c r="M10" i="2"/>
  <c r="M14" i="2"/>
  <c r="M9" i="2"/>
  <c r="K46" i="2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<sst xmlns="http://schemas.openxmlformats.org/spreadsheetml/2006/main" count="422" uniqueCount="234">
  <si>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</si>
  <si>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</si>
  <si>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</si>
  <si>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</si>
  <si>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</si>
  <si>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</si>
  <si>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</si>
  <si>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</si>
  <si>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</si>
  <si>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</si>
  <si>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</si>
  <si>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</si>
  <si>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</si>
  <si>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</si>
  <si>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</si>
  <si>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</si>
  <si>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</si>
  <si>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</si>
  <si>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</si>
  <si>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</si>
  <si>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</si>
  <si>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</si>
  <si>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</si>
  <si>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</si>
  <si>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</si>
  <si>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</si>
  <si>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</si>
  <si>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</si>
  <si>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</si>
  <si>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</si>
  <si>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</si>
  <si>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</si>
  <si>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</si>
  <si>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</si>
  <si>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</si>
  <si>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</si>
  <si>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</si>
  <si>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</si>
  <si>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</si>
  <si>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</si>
  <si>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</si>
  <si>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</si>
  <si>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</si>
  <si>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</si>
  <si>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</si>
  <si>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</si>
  <si>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</si>
  <si>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</si>
  <si>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</si>
  <si>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</si>
  <si>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</si>
  <si>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</si>
  <si>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</si>
  <si>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</si>
  <si>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</si>
  <si>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</si>
  <si>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</si>
  <si>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</si>
  <si>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</si>
  <si>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</si>
  <si>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</si>
  <si>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</si>
  <si>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</si>
  <si>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</si>
  <si>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</si>
  <si>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</si>
  <si>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</si>
  <si>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</si>
  <si>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</si>
  <si>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</si>
  <si>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</si>
  <si>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</si>
  <si>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</si>
  <si>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</si>
  <si>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</si>
  <si>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</si>
  <si>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</si>
  <si>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</si>
  <si>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</si>
  <si>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</si>
  <si>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</si>
  <si>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</si>
  <si>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</si>
  <si>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</si>
  <si>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</si>
  <si>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</si>
  <si>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</si>
  <si>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</si>
  <si>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</si>
  <si>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</si>
  <si>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</si>
  <si>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</si>
  <si>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</si>
  <si>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</si>
  <si>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</si>
  <si>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</si>
  <si>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</si>
  <si>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</si>
  <si>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</si>
  <si>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</si>
  <si>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</si>
  <si>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</si>
  <si>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</si>
  <si>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</si>
  <si>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</si>
  <si>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</si>
  <si>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</si>
  <si>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</si>
  <si>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</si>
  <si>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</si>
  <si>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</si>
  <si>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</si>
  <si>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</si>
  <si>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</si>
  <si>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</si>
  <si>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</si>
  <si>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</si>
  <si>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</si>
  <si>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</si>
  <si>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</si>
  <si>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</si>
  <si>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</si>
  <si>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</si>
  <si>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</si>
  <si>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1 - 30 KASıM İHRACAT RAKAMLARI</t>
  </si>
  <si>
    <t xml:space="preserve">SEKTÖREL BAZDA İHRACAT RAKAMLARI -1.000 $ </t>
  </si>
  <si>
    <t>1 - 30 KASıM</t>
  </si>
  <si>
    <t>1 OCAK  -  30 KASıM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</si>
  <si>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</si>
  <si>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</si>
  <si>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</si>
  <si>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</si>
  <si>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</si>
  <si>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</si>
  <si>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</si>
  <si>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</si>
  <si>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</si>
  <si>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</si>
  <si>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</si>
  <si>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</si>
  <si>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</si>
  <si>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</si>
  <si>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</si>
  <si>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</si>
  <si>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</si>
  <si>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</si>
  <si>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</si>
  <si>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</si>
  <si>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</si>
  <si>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</si>
  <si>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</si>
  <si>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</si>
  <si>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</si>
  <si>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</si>
  <si>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</si>
  <si>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</si>
  <si>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</si>
  <si>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1 - 30 KASıM</t>
  </si>
  <si>
    <t>2018  1 - 30 KASıM</t>
  </si>
  <si>
    <t>VENEZUELLA</t>
  </si>
  <si>
    <t xml:space="preserve">KENYA </t>
  </si>
  <si>
    <t>CIBUTI</t>
  </si>
  <si>
    <t xml:space="preserve">SRI LANKA </t>
  </si>
  <si>
    <t xml:space="preserve">TAYLAND </t>
  </si>
  <si>
    <t xml:space="preserve">HAITI </t>
  </si>
  <si>
    <t>ETİYOPYA</t>
  </si>
  <si>
    <t>GANA</t>
  </si>
  <si>
    <t>TANZANYA(BİRLEŞ.CUM)</t>
  </si>
  <si>
    <t>ŞİLİ</t>
  </si>
  <si>
    <t xml:space="preserve">ALMANYA </t>
  </si>
  <si>
    <t>BİRLEŞİK KRALLIK</t>
  </si>
  <si>
    <t>İTALYA</t>
  </si>
  <si>
    <t>BİRLEŞİK DEVLETLER</t>
  </si>
  <si>
    <t>IRAK</t>
  </si>
  <si>
    <t>İSPANYA</t>
  </si>
  <si>
    <t>FRANSA</t>
  </si>
  <si>
    <t>HOLLANDA</t>
  </si>
  <si>
    <t>BELÇİKA</t>
  </si>
  <si>
    <t xml:space="preserve">ROMANYA 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</si>
  <si>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</si>
  <si>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</si>
  <si>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</si>
  <si>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</si>
  <si>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</si>
  <si>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</si>
  <si>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</si>
  <si>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</si>
  <si>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HATAY</t>
  </si>
  <si>
    <t>DENIZLI</t>
  </si>
  <si>
    <t>KASTAMONU</t>
  </si>
  <si>
    <t>GÜMÜŞHANE</t>
  </si>
  <si>
    <t>RIZE</t>
  </si>
  <si>
    <t>SAMSUN</t>
  </si>
  <si>
    <t>OSMANIYE</t>
  </si>
  <si>
    <t>ZONGULDAK</t>
  </si>
  <si>
    <t>NEVŞEHIR</t>
  </si>
  <si>
    <t>BARTIN</t>
  </si>
  <si>
    <t>ERZURUM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</si>
  <si>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</si>
  <si>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</si>
  <si>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</si>
  <si>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</si>
  <si>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</si>
  <si>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</si>
  <si>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</si>
  <si>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</si>
  <si>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</si>
  <si>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</si>
  <si>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</si>
  <si>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</si>
  <si>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</si>
  <si>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</si>
  <si>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 xml:space="preserve">RUSYA FEDERASYONU </t>
  </si>
  <si>
    <t xml:space="preserve">POLONYA </t>
  </si>
  <si>
    <t xml:space="preserve">MISIR </t>
  </si>
  <si>
    <t>ÇİN HALK CUMHURİYETİ</t>
  </si>
  <si>
    <t>BULGARİSTAN</t>
  </si>
  <si>
    <t xml:space="preserve">SUUDİ ARABİSTAN </t>
  </si>
  <si>
    <t>İRAN (İSLAM CUM.)</t>
  </si>
  <si>
    <t>YUNANİSTAN</t>
  </si>
  <si>
    <t>CEZAYİR</t>
  </si>
  <si>
    <t>KASIM  (2018/2017)</t>
  </si>
  <si>
    <t>OCAK - KASIM (2018/2017)</t>
  </si>
  <si>
    <t>*Ocak - Kasım dönemi için ilk 10 ay TUİK, son ay TB rakamı kullanılmıştır.</t>
  </si>
  <si>
    <t xml:space="preserve">Son 12 aylık dönem için ilk 11 ay TUİK, son ay TB rakamı kullanılmıştır. </t>
  </si>
  <si>
    <t>1 Kasım - 31 Kasım</t>
  </si>
  <si>
    <t>1- Ocak - 31 Kasım</t>
  </si>
  <si>
    <t>1 Aralık - 31 Kasım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</si>
  <si>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2017 yılı için TUİK rakamları kullanılmıştır. </t>
    </r>
  </si>
  <si>
    <t xml:space="preserve">* Kasım ayı için TB rakamı kullanılmıştır. </t>
  </si>
  <si>
    <t>T O P L A M (TB+TUİK*)</t>
  </si>
  <si>
    <t>1 - 30 KASIM İHRACAT RAKAMLARI</t>
  </si>
  <si>
    <t>1 - 30 KASIM</t>
  </si>
  <si>
    <t>1 OCAK  -  30 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</si>
</sst>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8505150.0889699999</c:v>
                </c:pt>
                <c:pt idx="1">
                  <c:v>9254254.6765799988</c:v>
                </c:pt>
                <c:pt idx="2">
                  <c:v>11300816.724669999</c:v>
                </c:pt>
                <c:pt idx="3">
                  <c:v>9719383.7847099993</c:v>
                </c:pt>
                <c:pt idx="4">
                  <c:v>10317165.36717</c:v>
                </c:pt>
                <c:pt idx="5">
                  <c:v>10038815.69875</c:v>
                </c:pt>
                <c:pt idx="6">
                  <c:v>9579217.7003999986</c:v>
                </c:pt>
                <c:pt idx="7">
                  <c:v>10282033.6635</c:v>
                </c:pt>
                <c:pt idx="8">
                  <c:v>9271487.3410700001</c:v>
                </c:pt>
                <c:pt idx="9">
                  <c:v>10982556.523710001</c:v>
                </c:pt>
                <c:pt idx="10">
                  <c:v>11030040.884670001</c:v>
                </c:pt>
                <c:pt idx="11">
                  <c:v>10998080.439559998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9886862.4284700006</c:v>
                </c:pt>
                <c:pt idx="1">
                  <c:v>10688585.909140002</c:v>
                </c:pt>
                <c:pt idx="2">
                  <c:v>12707105.703109998</c:v>
                </c:pt>
                <c:pt idx="3">
                  <c:v>11356332.643320002</c:v>
                </c:pt>
                <c:pt idx="4">
                  <c:v>11591071.582449999</c:v>
                </c:pt>
                <c:pt idx="5">
                  <c:v>10593770.315399999</c:v>
                </c:pt>
                <c:pt idx="6">
                  <c:v>11559965.805510001</c:v>
                </c:pt>
                <c:pt idx="7">
                  <c:v>10110784.573829997</c:v>
                </c:pt>
                <c:pt idx="8">
                  <c:v>11727493.45599</c:v>
                </c:pt>
                <c:pt idx="9">
                  <c:v>12735650.069870003</c:v>
                </c:pt>
                <c:pt idx="10">
                  <c:v>12319387.977030002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28089472"/>
        <c:axId val="-1128103072"/>
      </c:lineChart>
      <c:catAx>
        <c:axId val="-11280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2810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81030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28089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108480.37629</c:v>
                </c:pt>
                <c:pt idx="1">
                  <c:v>107631.09927999999</c:v>
                </c:pt>
                <c:pt idx="2">
                  <c:v>114743.12595</c:v>
                </c:pt>
                <c:pt idx="3">
                  <c:v>103064.18682</c:v>
                </c:pt>
                <c:pt idx="4">
                  <c:v>98804.532489999998</c:v>
                </c:pt>
                <c:pt idx="5">
                  <c:v>72221.281919999994</c:v>
                </c:pt>
                <c:pt idx="6">
                  <c:v>76565.920929999993</c:v>
                </c:pt>
                <c:pt idx="7">
                  <c:v>91165.894759999996</c:v>
                </c:pt>
                <c:pt idx="8">
                  <c:v>154308.28941</c:v>
                </c:pt>
                <c:pt idx="9">
                  <c:v>177211.81096</c:v>
                </c:pt>
                <c:pt idx="10">
                  <c:v>158549.05671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176140.10607000001</c:v>
                </c:pt>
                <c:pt idx="10">
                  <c:v>162383.61006000001</c:v>
                </c:pt>
                <c:pt idx="11">
                  <c:v>131136.94415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3471088"/>
        <c:axId val="-853471632"/>
      </c:lineChart>
      <c:catAx>
        <c:axId val="-85347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347163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1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100410.05783000001</c:v>
                </c:pt>
                <c:pt idx="6">
                  <c:v>118245.89388</c:v>
                </c:pt>
                <c:pt idx="7">
                  <c:v>64145.920039999997</c:v>
                </c:pt>
                <c:pt idx="8">
                  <c:v>131516.27781</c:v>
                </c:pt>
                <c:pt idx="9">
                  <c:v>178667.55089000001</c:v>
                </c:pt>
                <c:pt idx="10">
                  <c:v>180646.67572999999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125186.78969999999</c:v>
                </c:pt>
                <c:pt idx="7">
                  <c:v>96913.546650000004</c:v>
                </c:pt>
                <c:pt idx="8">
                  <c:v>180510.32892999999</c:v>
                </c:pt>
                <c:pt idx="9">
                  <c:v>241707.40296000001</c:v>
                </c:pt>
                <c:pt idx="10">
                  <c:v>215916.20973999999</c:v>
                </c:pt>
                <c:pt idx="11">
                  <c:v>159069.47925999999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3475984"/>
        <c:axId val="-853470544"/>
      </c:lineChart>
      <c:catAx>
        <c:axId val="-8534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347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5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57999.799489999998</c:v>
                </c:pt>
                <c:pt idx="2">
                  <c:v>47264.551149999999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26288.014019999999</c:v>
                </c:pt>
                <c:pt idx="9">
                  <c:v>28407.48532</c:v>
                </c:pt>
                <c:pt idx="10">
                  <c:v>34913.681479999999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3474896"/>
        <c:axId val="-853474352"/>
      </c:lineChart>
      <c:catAx>
        <c:axId val="-85347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3474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4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90291.354330000002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92727.963319999995</c:v>
                </c:pt>
                <c:pt idx="10">
                  <c:v>91153.986869999993</c:v>
                </c:pt>
                <c:pt idx="11">
                  <c:v>78543.740479999993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3473808"/>
        <c:axId val="-853473264"/>
      </c:lineChart>
      <c:catAx>
        <c:axId val="-85347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347326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3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7431.6956700000001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3469456"/>
        <c:axId val="-853470000"/>
      </c:lineChart>
      <c:catAx>
        <c:axId val="-8534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347000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6945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218255.13686</c:v>
                </c:pt>
                <c:pt idx="1">
                  <c:v>177217.98282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211963.13829</c:v>
                </c:pt>
                <c:pt idx="5">
                  <c:v>189600.86120000001</c:v>
                </c:pt>
                <c:pt idx="6">
                  <c:v>202239.31344</c:v>
                </c:pt>
                <c:pt idx="7">
                  <c:v>192379.27569000001</c:v>
                </c:pt>
                <c:pt idx="8">
                  <c:v>208986.05824000001</c:v>
                </c:pt>
                <c:pt idx="9">
                  <c:v>222160.42084999999</c:v>
                </c:pt>
                <c:pt idx="10">
                  <c:v>244079.30682999999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221903.21160000001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3468912"/>
        <c:axId val="-853472720"/>
      </c:lineChart>
      <c:catAx>
        <c:axId val="-85346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347272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689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371396.82023000001</c:v>
                </c:pt>
                <c:pt idx="1">
                  <c:v>397684.81341</c:v>
                </c:pt>
                <c:pt idx="2">
                  <c:v>456328.59917</c:v>
                </c:pt>
                <c:pt idx="3">
                  <c:v>412348.27292000002</c:v>
                </c:pt>
                <c:pt idx="4">
                  <c:v>428893.33681000001</c:v>
                </c:pt>
                <c:pt idx="5">
                  <c:v>384854.31877999997</c:v>
                </c:pt>
                <c:pt idx="6">
                  <c:v>405508.20645</c:v>
                </c:pt>
                <c:pt idx="7">
                  <c:v>364993.51526999997</c:v>
                </c:pt>
                <c:pt idx="8">
                  <c:v>409975.58364000003</c:v>
                </c:pt>
                <c:pt idx="9">
                  <c:v>439823.30161999998</c:v>
                </c:pt>
                <c:pt idx="10">
                  <c:v>485424.52159000002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330041.24852999998</c:v>
                </c:pt>
                <c:pt idx="2">
                  <c:v>390176.60791999998</c:v>
                </c:pt>
                <c:pt idx="3">
                  <c:v>369971.81608999998</c:v>
                </c:pt>
                <c:pt idx="4">
                  <c:v>382423.31335000001</c:v>
                </c:pt>
                <c:pt idx="5">
                  <c:v>352619.87118999998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309451.01160999999</c:v>
                </c:pt>
                <c:pt idx="9">
                  <c:v>398179.51996000001</c:v>
                </c:pt>
                <c:pt idx="10">
                  <c:v>414375.11687999999</c:v>
                </c:pt>
                <c:pt idx="11">
                  <c:v>447824.80317999999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643536"/>
        <c:axId val="-852637552"/>
      </c:lineChart>
      <c:catAx>
        <c:axId val="-85264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3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63755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35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695251.14977000002</c:v>
                </c:pt>
                <c:pt idx="1">
                  <c:v>698471.58672999998</c:v>
                </c:pt>
                <c:pt idx="2">
                  <c:v>791236.79312000005</c:v>
                </c:pt>
                <c:pt idx="3">
                  <c:v>706470.03125999996</c:v>
                </c:pt>
                <c:pt idx="4">
                  <c:v>747258.26512</c:v>
                </c:pt>
                <c:pt idx="5">
                  <c:v>659685.46206000005</c:v>
                </c:pt>
                <c:pt idx="6">
                  <c:v>699801.02187000006</c:v>
                </c:pt>
                <c:pt idx="7">
                  <c:v>616474.49150999996</c:v>
                </c:pt>
                <c:pt idx="8">
                  <c:v>717534.81790999998</c:v>
                </c:pt>
                <c:pt idx="9">
                  <c:v>760718.45330000005</c:v>
                </c:pt>
                <c:pt idx="10">
                  <c:v>747707.12511999998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613304.71678000002</c:v>
                </c:pt>
                <c:pt idx="1">
                  <c:v>636040.20463000005</c:v>
                </c:pt>
                <c:pt idx="2">
                  <c:v>755210.12973000004</c:v>
                </c:pt>
                <c:pt idx="3">
                  <c:v>657577.77752999996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602878.17588999995</c:v>
                </c:pt>
                <c:pt idx="7">
                  <c:v>695782.39795000001</c:v>
                </c:pt>
                <c:pt idx="8">
                  <c:v>663202.04679000005</c:v>
                </c:pt>
                <c:pt idx="9">
                  <c:v>735965.35864999995</c:v>
                </c:pt>
                <c:pt idx="10">
                  <c:v>727390.02636000002</c:v>
                </c:pt>
                <c:pt idx="11">
                  <c:v>692208.77677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638096"/>
        <c:axId val="-852640272"/>
      </c:lineChart>
      <c:catAx>
        <c:axId val="-85263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640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380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144501.69852999999</c:v>
                </c:pt>
                <c:pt idx="2">
                  <c:v>168931.11551</c:v>
                </c:pt>
                <c:pt idx="3">
                  <c:v>149691.78828000001</c:v>
                </c:pt>
                <c:pt idx="4">
                  <c:v>142011.98314999999</c:v>
                </c:pt>
                <c:pt idx="5">
                  <c:v>117886.58921999999</c:v>
                </c:pt>
                <c:pt idx="6">
                  <c:v>149738.80924</c:v>
                </c:pt>
                <c:pt idx="7">
                  <c:v>142829.12922</c:v>
                </c:pt>
                <c:pt idx="8">
                  <c:v>138501.48308000001</c:v>
                </c:pt>
                <c:pt idx="9">
                  <c:v>143265.5356</c:v>
                </c:pt>
                <c:pt idx="10">
                  <c:v>124601.87423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130183.29373</c:v>
                </c:pt>
                <c:pt idx="5">
                  <c:v>116498.40233</c:v>
                </c:pt>
                <c:pt idx="6">
                  <c:v>125318.44102</c:v>
                </c:pt>
                <c:pt idx="7">
                  <c:v>177462.74841999999</c:v>
                </c:pt>
                <c:pt idx="8">
                  <c:v>110873.10408999999</c:v>
                </c:pt>
                <c:pt idx="9">
                  <c:v>134650.65182</c:v>
                </c:pt>
                <c:pt idx="10">
                  <c:v>119326.32926</c:v>
                </c:pt>
                <c:pt idx="11">
                  <c:v>123400.66881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644624"/>
        <c:axId val="-852639184"/>
      </c:lineChart>
      <c:catAx>
        <c:axId val="-85264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3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6391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4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168765.86126999999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184976.44209999999</c:v>
                </c:pt>
                <c:pt idx="7">
                  <c:v>158522.32240999999</c:v>
                </c:pt>
                <c:pt idx="8">
                  <c:v>193708.82332</c:v>
                </c:pt>
                <c:pt idx="9">
                  <c:v>213522.99447000001</c:v>
                </c:pt>
                <c:pt idx="10">
                  <c:v>228212.18900000001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145475.11775</c:v>
                </c:pt>
                <c:pt idx="1">
                  <c:v>155080.07592</c:v>
                </c:pt>
                <c:pt idx="2">
                  <c:v>188918.92254999999</c:v>
                </c:pt>
                <c:pt idx="3">
                  <c:v>176038.90289</c:v>
                </c:pt>
                <c:pt idx="4">
                  <c:v>183391.48592000001</c:v>
                </c:pt>
                <c:pt idx="5">
                  <c:v>163098.79897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210889.30992</c:v>
                </c:pt>
                <c:pt idx="10">
                  <c:v>212396.48469000001</c:v>
                </c:pt>
                <c:pt idx="11">
                  <c:v>200297.65317000001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644080"/>
        <c:axId val="-852642992"/>
      </c:lineChart>
      <c:catAx>
        <c:axId val="-85264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642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404360.62326000002</c:v>
                </c:pt>
                <c:pt idx="10">
                  <c:v>382916.86651000002</c:v>
                </c:pt>
                <c:pt idx="11">
                  <c:v>411301.41665000003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334207.77928000002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403233.11060999997</c:v>
                </c:pt>
                <c:pt idx="7">
                  <c:v>325036.69829999999</c:v>
                </c:pt>
                <c:pt idx="8">
                  <c:v>364383.16522000002</c:v>
                </c:pt>
                <c:pt idx="9">
                  <c:v>415260.38773999998</c:v>
                </c:pt>
                <c:pt idx="10">
                  <c:v>399075.99336000002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4239088"/>
        <c:axId val="-854243440"/>
      </c:lineChart>
      <c:catAx>
        <c:axId val="-85423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4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243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39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1349546.5771300001</c:v>
                </c:pt>
                <c:pt idx="1">
                  <c:v>1260266.04394</c:v>
                </c:pt>
                <c:pt idx="2">
                  <c:v>1560072.2971399999</c:v>
                </c:pt>
                <c:pt idx="3">
                  <c:v>1348092.92432</c:v>
                </c:pt>
                <c:pt idx="4">
                  <c:v>1461356.6185300001</c:v>
                </c:pt>
                <c:pt idx="5">
                  <c:v>1417825.3930299999</c:v>
                </c:pt>
                <c:pt idx="6">
                  <c:v>1473177.5875200001</c:v>
                </c:pt>
                <c:pt idx="7">
                  <c:v>1375449.2848199999</c:v>
                </c:pt>
                <c:pt idx="8">
                  <c:v>1526890.5165800001</c:v>
                </c:pt>
                <c:pt idx="9">
                  <c:v>1594667.11093</c:v>
                </c:pt>
                <c:pt idx="10">
                  <c:v>1504475.9487600001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1231388.7207200001</c:v>
                </c:pt>
                <c:pt idx="1">
                  <c:v>1344226.0219000001</c:v>
                </c:pt>
                <c:pt idx="2">
                  <c:v>1519751.7668300001</c:v>
                </c:pt>
                <c:pt idx="3">
                  <c:v>1215596.08448</c:v>
                </c:pt>
                <c:pt idx="4">
                  <c:v>1319978.4862299999</c:v>
                </c:pt>
                <c:pt idx="5">
                  <c:v>1264562.9056800001</c:v>
                </c:pt>
                <c:pt idx="6">
                  <c:v>1189186.92334</c:v>
                </c:pt>
                <c:pt idx="7">
                  <c:v>1462333.73875</c:v>
                </c:pt>
                <c:pt idx="8">
                  <c:v>1277014.87818</c:v>
                </c:pt>
                <c:pt idx="9">
                  <c:v>1467694.3577699999</c:v>
                </c:pt>
                <c:pt idx="10">
                  <c:v>1386116.4670200001</c:v>
                </c:pt>
                <c:pt idx="11">
                  <c:v>1367495.76192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640816"/>
        <c:axId val="-852642448"/>
      </c:lineChart>
      <c:catAx>
        <c:axId val="-85264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64244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0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511896.46207000001</c:v>
                </c:pt>
                <c:pt idx="1">
                  <c:v>547434.08953999996</c:v>
                </c:pt>
                <c:pt idx="2">
                  <c:v>635738.99323000002</c:v>
                </c:pt>
                <c:pt idx="3">
                  <c:v>602518.08062000002</c:v>
                </c:pt>
                <c:pt idx="4">
                  <c:v>622870.83970000001</c:v>
                </c:pt>
                <c:pt idx="5">
                  <c:v>551106.60337000003</c:v>
                </c:pt>
                <c:pt idx="6">
                  <c:v>611829.02404000005</c:v>
                </c:pt>
                <c:pt idx="7">
                  <c:v>551118.66381000006</c:v>
                </c:pt>
                <c:pt idx="8">
                  <c:v>613335.34054999996</c:v>
                </c:pt>
                <c:pt idx="9">
                  <c:v>702740.85744000005</c:v>
                </c:pt>
                <c:pt idx="10">
                  <c:v>704136.18333999999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388710.50743</c:v>
                </c:pt>
                <c:pt idx="1">
                  <c:v>432230.30108</c:v>
                </c:pt>
                <c:pt idx="2">
                  <c:v>516939.84113000002</c:v>
                </c:pt>
                <c:pt idx="3">
                  <c:v>484507.63029</c:v>
                </c:pt>
                <c:pt idx="4">
                  <c:v>508707.00227</c:v>
                </c:pt>
                <c:pt idx="5">
                  <c:v>506013.32293000002</c:v>
                </c:pt>
                <c:pt idx="6">
                  <c:v>472926.82644999999</c:v>
                </c:pt>
                <c:pt idx="7">
                  <c:v>564435.62714999996</c:v>
                </c:pt>
                <c:pt idx="8">
                  <c:v>479730.97213000001</c:v>
                </c:pt>
                <c:pt idx="9">
                  <c:v>542054.69666000002</c:v>
                </c:pt>
                <c:pt idx="10">
                  <c:v>580685.43371999997</c:v>
                </c:pt>
                <c:pt idx="11">
                  <c:v>603670.95004000003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641904"/>
        <c:axId val="-852641360"/>
      </c:lineChart>
      <c:catAx>
        <c:axId val="-85264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6413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419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2285586.5770899998</c:v>
                </c:pt>
                <c:pt idx="1">
                  <c:v>2795909.4327799999</c:v>
                </c:pt>
                <c:pt idx="2">
                  <c:v>3144328.8087900002</c:v>
                </c:pt>
                <c:pt idx="3">
                  <c:v>2902151.9285300002</c:v>
                </c:pt>
                <c:pt idx="4">
                  <c:v>2764175.2001200002</c:v>
                </c:pt>
                <c:pt idx="5">
                  <c:v>2539981.59613</c:v>
                </c:pt>
                <c:pt idx="6">
                  <c:v>2763487.2811099999</c:v>
                </c:pt>
                <c:pt idx="7">
                  <c:v>1607805.4542700001</c:v>
                </c:pt>
                <c:pt idx="8">
                  <c:v>2605716.8972999998</c:v>
                </c:pt>
                <c:pt idx="9">
                  <c:v>2919956.03846</c:v>
                </c:pt>
                <c:pt idx="10">
                  <c:v>2768558.2576700002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2227157.1272700001</c:v>
                </c:pt>
                <c:pt idx="2">
                  <c:v>2708818.3197599999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2430973.2201999999</c:v>
                </c:pt>
                <c:pt idx="7">
                  <c:v>1833654.21964</c:v>
                </c:pt>
                <c:pt idx="8">
                  <c:v>2149764.9471800001</c:v>
                </c:pt>
                <c:pt idx="9">
                  <c:v>2630083.6725499998</c:v>
                </c:pt>
                <c:pt idx="10">
                  <c:v>2643947.9204000002</c:v>
                </c:pt>
                <c:pt idx="11">
                  <c:v>2487345.2995699998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639728"/>
        <c:axId val="-852638640"/>
      </c:lineChart>
      <c:catAx>
        <c:axId val="-85263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3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63864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63972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767149.65153999999</c:v>
                </c:pt>
                <c:pt idx="1">
                  <c:v>879691.20608000003</c:v>
                </c:pt>
                <c:pt idx="2">
                  <c:v>1028302.50552</c:v>
                </c:pt>
                <c:pt idx="3">
                  <c:v>948811.30611</c:v>
                </c:pt>
                <c:pt idx="4">
                  <c:v>985796.77697000001</c:v>
                </c:pt>
                <c:pt idx="5">
                  <c:v>861813.13052000001</c:v>
                </c:pt>
                <c:pt idx="6">
                  <c:v>871348.81053999998</c:v>
                </c:pt>
                <c:pt idx="7">
                  <c:v>800940.44319000002</c:v>
                </c:pt>
                <c:pt idx="8">
                  <c:v>999945.28870000003</c:v>
                </c:pt>
                <c:pt idx="9">
                  <c:v>1113440.8870000001</c:v>
                </c:pt>
                <c:pt idx="10">
                  <c:v>1094946.1641500001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602346.70608000003</c:v>
                </c:pt>
                <c:pt idx="1">
                  <c:v>694395.46687</c:v>
                </c:pt>
                <c:pt idx="2">
                  <c:v>906554.98791999999</c:v>
                </c:pt>
                <c:pt idx="3">
                  <c:v>786596.42903999996</c:v>
                </c:pt>
                <c:pt idx="4">
                  <c:v>878328.83817999996</c:v>
                </c:pt>
                <c:pt idx="5">
                  <c:v>871689.41307999997</c:v>
                </c:pt>
                <c:pt idx="6">
                  <c:v>806283.49323000002</c:v>
                </c:pt>
                <c:pt idx="7">
                  <c:v>957747.96215000004</c:v>
                </c:pt>
                <c:pt idx="8">
                  <c:v>862433.73719999997</c:v>
                </c:pt>
                <c:pt idx="9">
                  <c:v>1012736.8567</c:v>
                </c:pt>
                <c:pt idx="10">
                  <c:v>1009109.11751</c:v>
                </c:pt>
                <c:pt idx="11">
                  <c:v>1090438.2777199999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112624"/>
        <c:axId val="-852110448"/>
      </c:lineChart>
      <c:catAx>
        <c:axId val="-85211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1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11044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126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1427587.84195</c:v>
                </c:pt>
                <c:pt idx="1">
                  <c:v>1405065.5529700001</c:v>
                </c:pt>
                <c:pt idx="2">
                  <c:v>1678484.7116700001</c:v>
                </c:pt>
                <c:pt idx="3">
                  <c:v>1465016.7657900001</c:v>
                </c:pt>
                <c:pt idx="4">
                  <c:v>1481149.0508099999</c:v>
                </c:pt>
                <c:pt idx="5">
                  <c:v>1354896.3216299999</c:v>
                </c:pt>
                <c:pt idx="6">
                  <c:v>1582752.5157600001</c:v>
                </c:pt>
                <c:pt idx="7">
                  <c:v>1386054.2559799999</c:v>
                </c:pt>
                <c:pt idx="8">
                  <c:v>1462832.4757900001</c:v>
                </c:pt>
                <c:pt idx="9">
                  <c:v>1566721.1645200001</c:v>
                </c:pt>
                <c:pt idx="10">
                  <c:v>1532840.5530699999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1245597.09164</c:v>
                </c:pt>
                <c:pt idx="1">
                  <c:v>1282247.8016900001</c:v>
                </c:pt>
                <c:pt idx="2">
                  <c:v>1529906.4652499999</c:v>
                </c:pt>
                <c:pt idx="3">
                  <c:v>1345757.02675</c:v>
                </c:pt>
                <c:pt idx="4">
                  <c:v>1399031.64497</c:v>
                </c:pt>
                <c:pt idx="5">
                  <c:v>1387355.0105999999</c:v>
                </c:pt>
                <c:pt idx="6">
                  <c:v>1476034.57712</c:v>
                </c:pt>
                <c:pt idx="7">
                  <c:v>1674106.0351799999</c:v>
                </c:pt>
                <c:pt idx="8">
                  <c:v>1288891.4571700001</c:v>
                </c:pt>
                <c:pt idx="9">
                  <c:v>1531450.2909299999</c:v>
                </c:pt>
                <c:pt idx="10">
                  <c:v>1435108.1923499999</c:v>
                </c:pt>
                <c:pt idx="11">
                  <c:v>1435766.9268199999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112080"/>
        <c:axId val="-852109904"/>
      </c:lineChart>
      <c:catAx>
        <c:axId val="-85211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10990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12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597362.91913000005</c:v>
                </c:pt>
                <c:pt idx="1">
                  <c:v>635670.26352000004</c:v>
                </c:pt>
                <c:pt idx="2">
                  <c:v>752676.18845000002</c:v>
                </c:pt>
                <c:pt idx="3">
                  <c:v>698004.58819000004</c:v>
                </c:pt>
                <c:pt idx="4">
                  <c:v>716103.78824999998</c:v>
                </c:pt>
                <c:pt idx="5">
                  <c:v>656961.71747000003</c:v>
                </c:pt>
                <c:pt idx="6">
                  <c:v>687034.04480000003</c:v>
                </c:pt>
                <c:pt idx="7">
                  <c:v>600840.76934999996</c:v>
                </c:pt>
                <c:pt idx="8">
                  <c:v>664158.36199999996</c:v>
                </c:pt>
                <c:pt idx="9">
                  <c:v>715731.46718000004</c:v>
                </c:pt>
                <c:pt idx="10">
                  <c:v>730216.51376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464679.32507000002</c:v>
                </c:pt>
                <c:pt idx="1">
                  <c:v>500561.75339999999</c:v>
                </c:pt>
                <c:pt idx="2">
                  <c:v>611686.63208000001</c:v>
                </c:pt>
                <c:pt idx="3">
                  <c:v>546671.35161000001</c:v>
                </c:pt>
                <c:pt idx="4">
                  <c:v>570053.03044999996</c:v>
                </c:pt>
                <c:pt idx="5">
                  <c:v>560114.40871999995</c:v>
                </c:pt>
                <c:pt idx="6">
                  <c:v>532006.61095</c:v>
                </c:pt>
                <c:pt idx="7">
                  <c:v>607603.94368000003</c:v>
                </c:pt>
                <c:pt idx="8">
                  <c:v>521152.86184000003</c:v>
                </c:pt>
                <c:pt idx="9">
                  <c:v>624817.50066999998</c:v>
                </c:pt>
                <c:pt idx="10">
                  <c:v>644682.23548000003</c:v>
                </c:pt>
                <c:pt idx="11">
                  <c:v>625200.64228000003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109360"/>
        <c:axId val="-852106096"/>
      </c:lineChart>
      <c:catAx>
        <c:axId val="-8521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106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93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208341.55322</c:v>
                </c:pt>
                <c:pt idx="1">
                  <c:v>239377.08450999999</c:v>
                </c:pt>
                <c:pt idx="2">
                  <c:v>267416.54732999997</c:v>
                </c:pt>
                <c:pt idx="3">
                  <c:v>258461.28484000001</c:v>
                </c:pt>
                <c:pt idx="4">
                  <c:v>273635.42440999998</c:v>
                </c:pt>
                <c:pt idx="5">
                  <c:v>254255.87093999999</c:v>
                </c:pt>
                <c:pt idx="6">
                  <c:v>256374.60305000001</c:v>
                </c:pt>
                <c:pt idx="7">
                  <c:v>220604.73571000001</c:v>
                </c:pt>
                <c:pt idx="8">
                  <c:v>243699.89957000001</c:v>
                </c:pt>
                <c:pt idx="9">
                  <c:v>261988.01107000001</c:v>
                </c:pt>
                <c:pt idx="10">
                  <c:v>261564.32860000001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244812.48556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237808.23217999999</c:v>
                </c:pt>
                <c:pt idx="11">
                  <c:v>235846.60983999999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107184"/>
        <c:axId val="-852113168"/>
      </c:lineChart>
      <c:catAx>
        <c:axId val="-8521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1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1131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718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141692.58790000001</c:v>
                </c:pt>
                <c:pt idx="1">
                  <c:v>195479.57667000001</c:v>
                </c:pt>
                <c:pt idx="2">
                  <c:v>522695.18523</c:v>
                </c:pt>
                <c:pt idx="3">
                  <c:v>354849.10265999998</c:v>
                </c:pt>
                <c:pt idx="4">
                  <c:v>251183.09607999999</c:v>
                </c:pt>
                <c:pt idx="5">
                  <c:v>198941.2611</c:v>
                </c:pt>
                <c:pt idx="6">
                  <c:v>260011.25665</c:v>
                </c:pt>
                <c:pt idx="7">
                  <c:v>896605.72088000004</c:v>
                </c:pt>
                <c:pt idx="8">
                  <c:v>590986.01014999999</c:v>
                </c:pt>
                <c:pt idx="9">
                  <c:v>474424.44884000003</c:v>
                </c:pt>
                <c:pt idx="10">
                  <c:v>272342.92439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198486.61814999999</c:v>
                </c:pt>
                <c:pt idx="1">
                  <c:v>251788.18276</c:v>
                </c:pt>
                <c:pt idx="2">
                  <c:v>338911.83844000002</c:v>
                </c:pt>
                <c:pt idx="3">
                  <c:v>345064.09792999999</c:v>
                </c:pt>
                <c:pt idx="4">
                  <c:v>302669.66272000002</c:v>
                </c:pt>
                <c:pt idx="5">
                  <c:v>252020.96518</c:v>
                </c:pt>
                <c:pt idx="6">
                  <c:v>265027.53391</c:v>
                </c:pt>
                <c:pt idx="7">
                  <c:v>323546.42946000001</c:v>
                </c:pt>
                <c:pt idx="8">
                  <c:v>232554.26246</c:v>
                </c:pt>
                <c:pt idx="9">
                  <c:v>220971.15750999999</c:v>
                </c:pt>
                <c:pt idx="10">
                  <c:v>266195.85187999997</c:v>
                </c:pt>
                <c:pt idx="11">
                  <c:v>281485.85862999997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111536"/>
        <c:axId val="-852110992"/>
      </c:lineChart>
      <c:catAx>
        <c:axId val="-85211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1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110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11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1117504.07648</c:v>
                </c:pt>
                <c:pt idx="1">
                  <c:v>1147472.13476</c:v>
                </c:pt>
                <c:pt idx="2">
                  <c:v>1287275.1336600001</c:v>
                </c:pt>
                <c:pt idx="3">
                  <c:v>1122432.77419</c:v>
                </c:pt>
                <c:pt idx="4">
                  <c:v>1204113.9001800001</c:v>
                </c:pt>
                <c:pt idx="5">
                  <c:v>1197254.77266</c:v>
                </c:pt>
                <c:pt idx="6">
                  <c:v>1263956.58613</c:v>
                </c:pt>
                <c:pt idx="7">
                  <c:v>1187410.7341499999</c:v>
                </c:pt>
                <c:pt idx="8">
                  <c:v>1410610.1939099999</c:v>
                </c:pt>
                <c:pt idx="9">
                  <c:v>1495633.3210400001</c:v>
                </c:pt>
                <c:pt idx="10">
                  <c:v>1672226.1248600001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1169206.0498299999</c:v>
                </c:pt>
                <c:pt idx="3">
                  <c:v>995610.36797999998</c:v>
                </c:pt>
                <c:pt idx="4">
                  <c:v>965129.35251</c:v>
                </c:pt>
                <c:pt idx="5">
                  <c:v>897059.50500999996</c:v>
                </c:pt>
                <c:pt idx="6">
                  <c:v>789361.78491000005</c:v>
                </c:pt>
                <c:pt idx="7">
                  <c:v>846235.76344999997</c:v>
                </c:pt>
                <c:pt idx="8">
                  <c:v>739616.71323999995</c:v>
                </c:pt>
                <c:pt idx="9">
                  <c:v>1016087.50205</c:v>
                </c:pt>
                <c:pt idx="10">
                  <c:v>1073414.37613</c:v>
                </c:pt>
                <c:pt idx="11">
                  <c:v>1159659.7968299999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108816"/>
        <c:axId val="-852106640"/>
      </c:lineChart>
      <c:catAx>
        <c:axId val="-85210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10664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88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334207.77928000002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403233.11060999997</c:v>
                </c:pt>
                <c:pt idx="7">
                  <c:v>325036.69829999999</c:v>
                </c:pt>
                <c:pt idx="8">
                  <c:v>364383.16522000002</c:v>
                </c:pt>
                <c:pt idx="9">
                  <c:v>415260.38773999998</c:v>
                </c:pt>
                <c:pt idx="10">
                  <c:v>399075.99336000002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404360.62326000002</c:v>
                </c:pt>
                <c:pt idx="10">
                  <c:v>382916.86651000002</c:v>
                </c:pt>
                <c:pt idx="11">
                  <c:v>411301.41665000003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108272"/>
        <c:axId val="-852107728"/>
      </c:lineChart>
      <c:catAx>
        <c:axId val="-85210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210772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21082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'2002_2018_AYLIK_IHR'!$C$78:$M$78</c:f>
              <c:numCache>
                <c:formatCode>#,##0</c:formatCode>
                <c:ptCount val="11"/>
                <c:pt idx="0">
                  <c:v>12434621.652998511</c:v>
                </c:pt>
                <c:pt idx="1">
                  <c:v>13148684.493999232</c:v>
                </c:pt>
                <c:pt idx="2">
                  <c:v>15554395.019999458</c:v>
                </c:pt>
                <c:pt idx="3">
                  <c:v>13847907.968999349</c:v>
                </c:pt>
                <c:pt idx="4">
                  <c:v>14258942.260999329</c:v>
                </c:pt>
                <c:pt idx="5">
                  <c:v>12926631.656999558</c:v>
                </c:pt>
                <c:pt idx="6">
                  <c:v>14052687.288999325</c:v>
                </c:pt>
                <c:pt idx="7">
                  <c:v>12343159.339000063</c:v>
                </c:pt>
                <c:pt idx="8">
                  <c:v>14413264.284999266</c:v>
                </c:pt>
                <c:pt idx="9">
                  <c:v>15719442.194999749</c:v>
                </c:pt>
                <c:pt idx="10">
                  <c:v>15031303.473860001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4240720"/>
        <c:axId val="-854236368"/>
      </c:lineChart>
      <c:catAx>
        <c:axId val="-85424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3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236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40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53268.904289999999</c:v>
                </c:pt>
                <c:pt idx="9">
                  <c:v>130754.85827</c:v>
                </c:pt>
                <c:pt idx="10">
                  <c:v>29652.930079999998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020576"/>
        <c:axId val="-851018400"/>
      </c:lineChart>
      <c:catAx>
        <c:axId val="-85102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101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01840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10205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123041.7739</c:v>
                </c:pt>
                <c:pt idx="6">
                  <c:v>197344.31156999999</c:v>
                </c:pt>
                <c:pt idx="7">
                  <c:v>119775.07057</c:v>
                </c:pt>
                <c:pt idx="8">
                  <c:v>122785.72756</c:v>
                </c:pt>
                <c:pt idx="9">
                  <c:v>206729.96763999999</c:v>
                </c:pt>
                <c:pt idx="10">
                  <c:v>228311.88607000001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202981.92694999999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017856"/>
        <c:axId val="-851017312"/>
      </c:lineChart>
      <c:catAx>
        <c:axId val="-85101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101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017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1017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331308.77552999998</c:v>
                </c:pt>
                <c:pt idx="1">
                  <c:v>350922.10019000003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406284.34727999999</c:v>
                </c:pt>
                <c:pt idx="5">
                  <c:v>357654.36202</c:v>
                </c:pt>
                <c:pt idx="6">
                  <c:v>401521.59947000002</c:v>
                </c:pt>
                <c:pt idx="7">
                  <c:v>342803.80852999998</c:v>
                </c:pt>
                <c:pt idx="8">
                  <c:v>374361.98946999997</c:v>
                </c:pt>
                <c:pt idx="9">
                  <c:v>422960.68440999999</c:v>
                </c:pt>
                <c:pt idx="10">
                  <c:v>410320.78834000003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257694.12286999999</c:v>
                </c:pt>
                <c:pt idx="1">
                  <c:v>269330.11041999998</c:v>
                </c:pt>
                <c:pt idx="2">
                  <c:v>329519.41336000001</c:v>
                </c:pt>
                <c:pt idx="3">
                  <c:v>309734.94533000002</c:v>
                </c:pt>
                <c:pt idx="4">
                  <c:v>327785.21713</c:v>
                </c:pt>
                <c:pt idx="5">
                  <c:v>324148.23567000002</c:v>
                </c:pt>
                <c:pt idx="6">
                  <c:v>304112.89749</c:v>
                </c:pt>
                <c:pt idx="7">
                  <c:v>360308.32639</c:v>
                </c:pt>
                <c:pt idx="8">
                  <c:v>310390.50487</c:v>
                </c:pt>
                <c:pt idx="9">
                  <c:v>382331.83331999998</c:v>
                </c:pt>
                <c:pt idx="10">
                  <c:v>384804.53149999998</c:v>
                </c:pt>
                <c:pt idx="11">
                  <c:v>356649.66707000002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021664"/>
        <c:axId val="-851021120"/>
      </c:lineChart>
      <c:catAx>
        <c:axId val="-85102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1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02112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10216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1662663.9702999999</c:v>
                </c:pt>
                <c:pt idx="2">
                  <c:v>1866050.1518600001</c:v>
                </c:pt>
                <c:pt idx="3">
                  <c:v>1609068.3746199999</c:v>
                </c:pt>
                <c:pt idx="4">
                  <c:v>1675476.3680999998</c:v>
                </c:pt>
                <c:pt idx="5">
                  <c:v>1595970.92032</c:v>
                </c:pt>
                <c:pt idx="6">
                  <c:v>1469298.9334</c:v>
                </c:pt>
                <c:pt idx="7">
                  <c:v>1665277.4039799999</c:v>
                </c:pt>
                <c:pt idx="8">
                  <c:v>1644613.6158</c:v>
                </c:pt>
                <c:pt idx="9">
                  <c:v>2082399.9439300001</c:v>
                </c:pt>
                <c:pt idx="10">
                  <c:v>2162553.0606</c:v>
                </c:pt>
                <c:pt idx="11">
                  <c:v>2131549.5938099995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1893985.4184299998</c:v>
                </c:pt>
                <c:pt idx="1">
                  <c:v>1835874.0343199996</c:v>
                </c:pt>
                <c:pt idx="2">
                  <c:v>1994478.28804</c:v>
                </c:pt>
                <c:pt idx="3">
                  <c:v>1783196.8797999998</c:v>
                </c:pt>
                <c:pt idx="4">
                  <c:v>1896613.3612499998</c:v>
                </c:pt>
                <c:pt idx="5">
                  <c:v>1589867.9172499999</c:v>
                </c:pt>
                <c:pt idx="6">
                  <c:v>1679145.8557599999</c:v>
                </c:pt>
                <c:pt idx="7">
                  <c:v>1522942.30449</c:v>
                </c:pt>
                <c:pt idx="8">
                  <c:v>1901336.42949</c:v>
                </c:pt>
                <c:pt idx="9">
                  <c:v>2164227.5441700001</c:v>
                </c:pt>
                <c:pt idx="10">
                  <c:v>2312839.5034699999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4236912"/>
        <c:axId val="-854240176"/>
      </c:lineChart>
      <c:catAx>
        <c:axId val="-8542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2401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36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12434621.652998511</c:v>
                </c:pt>
                <c:pt idx="1">
                  <c:v>13148684.493999232</c:v>
                </c:pt>
                <c:pt idx="2">
                  <c:v>15554395.019999458</c:v>
                </c:pt>
                <c:pt idx="3">
                  <c:v>13847907.968999349</c:v>
                </c:pt>
                <c:pt idx="4">
                  <c:v>14258942.260999329</c:v>
                </c:pt>
                <c:pt idx="5">
                  <c:v>12926631.656999558</c:v>
                </c:pt>
                <c:pt idx="6">
                  <c:v>14052687.288999325</c:v>
                </c:pt>
                <c:pt idx="7">
                  <c:v>12343159.339000063</c:v>
                </c:pt>
                <c:pt idx="8">
                  <c:v>14413264.284999266</c:v>
                </c:pt>
                <c:pt idx="9">
                  <c:v>15719442.194999749</c:v>
                </c:pt>
                <c:pt idx="10">
                  <c:v>15031303.473860001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4239632"/>
        <c:axId val="-854238000"/>
      </c:lineChart>
      <c:catAx>
        <c:axId val="-85423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3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2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396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153731039.63585383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4242896"/>
        <c:axId val="-854238544"/>
      </c:barChart>
      <c:catAx>
        <c:axId val="-85424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3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23854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4289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547279.73702999996</c:v>
                </c:pt>
                <c:pt idx="1">
                  <c:v>534707.37503999996</c:v>
                </c:pt>
                <c:pt idx="2">
                  <c:v>599959.42050000001</c:v>
                </c:pt>
                <c:pt idx="3">
                  <c:v>534080.27081000002</c:v>
                </c:pt>
                <c:pt idx="4">
                  <c:v>559518.48658999999</c:v>
                </c:pt>
                <c:pt idx="5">
                  <c:v>447538.40782999998</c:v>
                </c:pt>
                <c:pt idx="6">
                  <c:v>533622.87652000005</c:v>
                </c:pt>
                <c:pt idx="7">
                  <c:v>499509.19413999998</c:v>
                </c:pt>
                <c:pt idx="8">
                  <c:v>549492.1348</c:v>
                </c:pt>
                <c:pt idx="9">
                  <c:v>646432.00133999996</c:v>
                </c:pt>
                <c:pt idx="10">
                  <c:v>649371.48759000003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472874.20572000003</c:v>
                </c:pt>
                <c:pt idx="9">
                  <c:v>576909.77853000001</c:v>
                </c:pt>
                <c:pt idx="10">
                  <c:v>566190.40423999995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237456"/>
        <c:axId val="-854241264"/>
      </c:lineChart>
      <c:catAx>
        <c:axId val="-85423745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4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24126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374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225382.39082</c:v>
                </c:pt>
                <c:pt idx="1">
                  <c:v>211800.01613999999</c:v>
                </c:pt>
                <c:pt idx="2">
                  <c:v>207215.23246999999</c:v>
                </c:pt>
                <c:pt idx="3">
                  <c:v>149359.97605999999</c:v>
                </c:pt>
                <c:pt idx="4">
                  <c:v>213056.61506000001</c:v>
                </c:pt>
                <c:pt idx="5">
                  <c:v>167647.90736000001</c:v>
                </c:pt>
                <c:pt idx="6">
                  <c:v>104400.09324</c:v>
                </c:pt>
                <c:pt idx="7">
                  <c:v>111086.59939</c:v>
                </c:pt>
                <c:pt idx="8">
                  <c:v>152326.77858000001</c:v>
                </c:pt>
                <c:pt idx="9">
                  <c:v>201970.67983000001</c:v>
                </c:pt>
                <c:pt idx="10">
                  <c:v>300674.79262999998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119338.0952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100994.30774</c:v>
                </c:pt>
                <c:pt idx="8">
                  <c:v>142896.14631000001</c:v>
                </c:pt>
                <c:pt idx="9">
                  <c:v>232093.07686</c:v>
                </c:pt>
                <c:pt idx="10">
                  <c:v>320619.67991000001</c:v>
                </c:pt>
                <c:pt idx="11">
                  <c:v>359363.73366999999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242352"/>
        <c:axId val="-854241808"/>
      </c:lineChart>
      <c:catAx>
        <c:axId val="-85424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4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2418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24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119844.95706</c:v>
                </c:pt>
                <c:pt idx="1">
                  <c:v>117642.80637000001</c:v>
                </c:pt>
                <c:pt idx="2">
                  <c:v>141261.24333999999</c:v>
                </c:pt>
                <c:pt idx="3">
                  <c:v>128539.1422</c:v>
                </c:pt>
                <c:pt idx="4">
                  <c:v>137414.42142</c:v>
                </c:pt>
                <c:pt idx="5">
                  <c:v>118811.43697</c:v>
                </c:pt>
                <c:pt idx="6">
                  <c:v>125990.45646</c:v>
                </c:pt>
                <c:pt idx="7">
                  <c:v>111661.4577</c:v>
                </c:pt>
                <c:pt idx="8">
                  <c:v>143666.86329000001</c:v>
                </c:pt>
                <c:pt idx="9">
                  <c:v>141557.73032999999</c:v>
                </c:pt>
                <c:pt idx="10">
                  <c:v>150615.10858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110904.22930000001</c:v>
                </c:pt>
                <c:pt idx="6">
                  <c:v>113949.22528</c:v>
                </c:pt>
                <c:pt idx="7">
                  <c:v>130550.48045</c:v>
                </c:pt>
                <c:pt idx="8">
                  <c:v>121419.57322999999</c:v>
                </c:pt>
                <c:pt idx="9">
                  <c:v>142803.85561</c:v>
                </c:pt>
                <c:pt idx="10">
                  <c:v>134831.49648</c:v>
                </c:pt>
                <c:pt idx="11">
                  <c:v>117563.22825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3472176"/>
        <c:axId val="-853475440"/>
      </c:lineChart>
      <c:catAx>
        <c:axId val="-85347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3475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3472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13" sqref="F13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4" t="s">
        <v>231</v>
      </c>
      <c r="C1" s="154"/>
      <c r="D1" s="154"/>
      <c r="E1" s="154"/>
      <c r="F1" s="154"/>
      <c r="G1" s="154"/>
      <c r="H1" s="154"/>
      <c r="I1" s="154"/>
      <c r="J1" s="154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1" t="s">
        <v>125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8" x14ac:dyDescent="0.2">
      <c r="A6" s="3"/>
      <c r="B6" s="150" t="s">
        <v>232</v>
      </c>
      <c r="C6" s="150"/>
      <c r="D6" s="150"/>
      <c r="E6" s="150"/>
      <c r="F6" s="150" t="s">
        <v>233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4" t="s">
        <v>1</v>
      </c>
      <c r="B7" s="5">
        <v>2017</v>
      </c>
      <c r="C7" s="6">
        <v>2018</v>
      </c>
      <c r="D7" s="7" t="s">
        <v>121</v>
      </c>
      <c r="E7" s="7" t="s">
        <v>122</v>
      </c>
      <c r="F7" s="5">
        <v>2017</v>
      </c>
      <c r="G7" s="6">
        <v>2018</v>
      </c>
      <c r="H7" s="7" t="s">
        <v>121</v>
      </c>
      <c r="I7" s="7" t="s">
        <v>122</v>
      </c>
      <c r="J7" s="5" t="s">
        <v>128</v>
      </c>
      <c r="K7" s="5" t="s">
        <v>129</v>
      </c>
      <c r="L7" s="7" t="s">
        <v>121</v>
      </c>
      <c r="M7" s="7" t="s">
        <v>122</v>
      </c>
    </row>
    <row r="8" spans="1:13" ht="16.5" x14ac:dyDescent="0.25">
      <c r="A8" s="49" t="s">
        <v>2</v>
      </c>
      <c r="B8" s="50">
        <f>B9+B18+B20</f>
        <v>2162553.0606</v>
      </c>
      <c r="C8" s="50">
        <f>C9+C18+C20</f>
        <v>2312839.5034699999</v>
      </c>
      <c r="D8" s="48">
        <f t="shared" ref="D8:D45" si="0">(C8-B8)/B8*100</f>
        <v>6.949491580488802</v>
      </c>
      <c r="E8" s="48">
        <f>C8/C$44*100</f>
        <v>15.386819296757025</v>
      </c>
      <c r="F8" s="50">
        <f>F9+F18+F20</f>
        <v>19085420.113979999</v>
      </c>
      <c r="G8" s="50">
        <f>G9+G18+G20</f>
        <v>20574507.53647</v>
      </c>
      <c r="H8" s="48">
        <f t="shared" ref="H8:H46" si="1">(G8-F8)/F8*100</f>
        <v>7.8022250157294142</v>
      </c>
      <c r="I8" s="48">
        <f t="shared" ref="I8:I13" si="2">G8/G$44*100</f>
        <v>13.712690557338142</v>
      </c>
      <c r="J8" s="50">
        <f>J9+J18+J20</f>
        <v>21082271.816399999</v>
      </c>
      <c r="K8" s="50">
        <f>K9+K18+K20</f>
        <v>22706057.130280003</v>
      </c>
      <c r="L8" s="48">
        <f t="shared" ref="L8:L46" si="3">(K8-J8)/J8*100</f>
        <v>7.7021363163378513</v>
      </c>
      <c r="M8" s="48">
        <f t="shared" ref="M8:M13" si="4">K8/K$44*100</f>
        <v>13.880634172079414</v>
      </c>
    </row>
    <row r="9" spans="1:13" ht="15.75" x14ac:dyDescent="0.25">
      <c r="A9" s="9" t="s">
        <v>3</v>
      </c>
      <c r="B9" s="50">
        <f>B10+B11+B12+B13+B14+B15+B16+B17</f>
        <v>1530514.0066900002</v>
      </c>
      <c r="C9" s="50">
        <f>C10+C11+C12+C13+C14+C15+C16+C17</f>
        <v>1583335.67505</v>
      </c>
      <c r="D9" s="48">
        <f t="shared" si="0"/>
        <v>3.4512371745120922</v>
      </c>
      <c r="E9" s="48">
        <f t="shared" ref="E9:E13" si="5">C9/C$44*100</f>
        <v>10.533588639225332</v>
      </c>
      <c r="F9" s="50">
        <f>F10+F11+F12+F13+F14+F15+F16+F17</f>
        <v>13050027.54916</v>
      </c>
      <c r="G9" s="50">
        <f>G10+G11+G12+G13+G14+G15+G16+G17</f>
        <v>13716914.437039999</v>
      </c>
      <c r="H9" s="48">
        <f t="shared" si="1"/>
        <v>5.1102335636289542</v>
      </c>
      <c r="I9" s="48">
        <f t="shared" si="2"/>
        <v>9.142177655683783</v>
      </c>
      <c r="J9" s="50">
        <f>J10+J11+J12+J13+J14+J15+J16+J17</f>
        <v>14481220.202030001</v>
      </c>
      <c r="K9" s="50">
        <f>K10+K11+K12+K13+K14+K15+K16+K17</f>
        <v>15178736.016070001</v>
      </c>
      <c r="L9" s="48">
        <f t="shared" si="3"/>
        <v>4.8166922697731005</v>
      </c>
      <c r="M9" s="48">
        <f t="shared" si="4"/>
        <v>9.2790430599535654</v>
      </c>
    </row>
    <row r="10" spans="1:13" ht="14.25" x14ac:dyDescent="0.2">
      <c r="A10" s="11" t="s">
        <v>130</v>
      </c>
      <c r="B10" s="12">
        <v>566190.40423999995</v>
      </c>
      <c r="C10" s="12">
        <v>649371.48759000003</v>
      </c>
      <c r="D10" s="13">
        <f t="shared" si="0"/>
        <v>14.69136225677552</v>
      </c>
      <c r="E10" s="13">
        <f t="shared" si="5"/>
        <v>4.3201275838737558</v>
      </c>
      <c r="F10" s="12">
        <v>5806992.0297100004</v>
      </c>
      <c r="G10" s="12">
        <v>6101511.39219</v>
      </c>
      <c r="H10" s="13">
        <f t="shared" si="1"/>
        <v>5.0718058673606947</v>
      </c>
      <c r="I10" s="13">
        <f t="shared" si="2"/>
        <v>4.0665924812473051</v>
      </c>
      <c r="J10" s="12">
        <v>6421275.3590500001</v>
      </c>
      <c r="K10" s="12">
        <v>6663698.7184899999</v>
      </c>
      <c r="L10" s="13">
        <f t="shared" si="3"/>
        <v>3.7753148071797575</v>
      </c>
      <c r="M10" s="13">
        <f t="shared" si="4"/>
        <v>4.0736427118807956</v>
      </c>
    </row>
    <row r="11" spans="1:13" ht="14.25" x14ac:dyDescent="0.2">
      <c r="A11" s="11" t="s">
        <v>131</v>
      </c>
      <c r="B11" s="12">
        <v>320619.67991000001</v>
      </c>
      <c r="C11" s="12">
        <v>300674.79262999998</v>
      </c>
      <c r="D11" s="13">
        <f t="shared" si="0"/>
        <v>-6.2207308314943992</v>
      </c>
      <c r="E11" s="13">
        <f t="shared" si="5"/>
        <v>2.0003241445619451</v>
      </c>
      <c r="F11" s="12">
        <v>1871417.5796999999</v>
      </c>
      <c r="G11" s="12">
        <v>2044921.08158</v>
      </c>
      <c r="H11" s="13">
        <f t="shared" si="1"/>
        <v>9.2712339438327724</v>
      </c>
      <c r="I11" s="13">
        <f t="shared" si="2"/>
        <v>1.3629181624968734</v>
      </c>
      <c r="J11" s="12">
        <v>2150304.6522400002</v>
      </c>
      <c r="K11" s="12">
        <v>2404284.81525</v>
      </c>
      <c r="L11" s="13">
        <f t="shared" si="3"/>
        <v>11.81135718352399</v>
      </c>
      <c r="M11" s="13">
        <f t="shared" si="4"/>
        <v>1.4697839336212069</v>
      </c>
    </row>
    <row r="12" spans="1:13" ht="14.25" x14ac:dyDescent="0.2">
      <c r="A12" s="11" t="s">
        <v>132</v>
      </c>
      <c r="B12" s="12">
        <v>134831.49648</v>
      </c>
      <c r="C12" s="12">
        <v>150615.10858</v>
      </c>
      <c r="D12" s="13">
        <f t="shared" si="0"/>
        <v>11.706175865474602</v>
      </c>
      <c r="E12" s="13">
        <f t="shared" si="5"/>
        <v>1.0020096317124148</v>
      </c>
      <c r="F12" s="12">
        <v>1298305.8700600001</v>
      </c>
      <c r="G12" s="12">
        <v>1437005.62372</v>
      </c>
      <c r="H12" s="13">
        <f t="shared" si="1"/>
        <v>10.683133832984213</v>
      </c>
      <c r="I12" s="13">
        <f t="shared" si="2"/>
        <v>0.95774897223167776</v>
      </c>
      <c r="J12" s="12">
        <v>1409821.40356</v>
      </c>
      <c r="K12" s="12">
        <v>1554568.85197</v>
      </c>
      <c r="L12" s="13">
        <f t="shared" si="3"/>
        <v>10.267076953470278</v>
      </c>
      <c r="M12" s="13">
        <f t="shared" si="4"/>
        <v>0.95033679364476042</v>
      </c>
    </row>
    <row r="13" spans="1:13" ht="14.25" x14ac:dyDescent="0.2">
      <c r="A13" s="11" t="s">
        <v>133</v>
      </c>
      <c r="B13" s="12">
        <v>162383.61006000001</v>
      </c>
      <c r="C13" s="12">
        <v>158549.05671</v>
      </c>
      <c r="D13" s="13">
        <f t="shared" si="0"/>
        <v>-2.3614164930704225</v>
      </c>
      <c r="E13" s="13">
        <f t="shared" si="5"/>
        <v>1.0547924668391051</v>
      </c>
      <c r="F13" s="12">
        <v>1148599.1032499999</v>
      </c>
      <c r="G13" s="12">
        <v>1262745.57552</v>
      </c>
      <c r="H13" s="13">
        <f t="shared" si="1"/>
        <v>9.9378862430780881</v>
      </c>
      <c r="I13" s="13">
        <f t="shared" si="2"/>
        <v>0.8416065025644105</v>
      </c>
      <c r="J13" s="12">
        <v>1263863.59271</v>
      </c>
      <c r="K13" s="12">
        <v>1393882.5196700001</v>
      </c>
      <c r="L13" s="13">
        <f t="shared" si="3"/>
        <v>10.287417701558365</v>
      </c>
      <c r="M13" s="13">
        <f t="shared" si="4"/>
        <v>0.85210625620217362</v>
      </c>
    </row>
    <row r="14" spans="1:13" ht="14.25" x14ac:dyDescent="0.2">
      <c r="A14" s="11" t="s">
        <v>134</v>
      </c>
      <c r="B14" s="12">
        <v>215916.20973999999</v>
      </c>
      <c r="C14" s="12">
        <v>180646.67572999999</v>
      </c>
      <c r="D14" s="13">
        <f t="shared" si="0"/>
        <v>-16.334824537940225</v>
      </c>
      <c r="E14" s="13">
        <f>C14/C$46*100</f>
        <v>1.1630620467133954</v>
      </c>
      <c r="F14" s="12">
        <v>1703691.73554</v>
      </c>
      <c r="G14" s="12">
        <v>1472480.8399400001</v>
      </c>
      <c r="H14" s="13">
        <f t="shared" si="1"/>
        <v>-13.571169641596907</v>
      </c>
      <c r="I14" s="13">
        <f>G14/G$46*100</f>
        <v>0.9547198107258329</v>
      </c>
      <c r="J14" s="12">
        <v>1907483.9618200001</v>
      </c>
      <c r="K14" s="12">
        <v>1631550.3192</v>
      </c>
      <c r="L14" s="13">
        <f t="shared" si="3"/>
        <v>-14.46584339072092</v>
      </c>
      <c r="M14" s="13">
        <f>K14/K$46*100</f>
        <v>0.9707137314615909</v>
      </c>
    </row>
    <row r="15" spans="1:13" ht="14.25" x14ac:dyDescent="0.2">
      <c r="A15" s="11" t="s">
        <v>135</v>
      </c>
      <c r="B15" s="12">
        <v>32484.806939999999</v>
      </c>
      <c r="C15" s="12">
        <v>34913.681479999999</v>
      </c>
      <c r="D15" s="13">
        <f t="shared" si="0"/>
        <v>7.4769554410040797</v>
      </c>
      <c r="E15" s="13">
        <f t="shared" ref="E15:E46" si="6">C15/C$46*100</f>
        <v>0.22478563569650456</v>
      </c>
      <c r="F15" s="12">
        <v>279294.92324999999</v>
      </c>
      <c r="G15" s="12">
        <v>366587.07497000002</v>
      </c>
      <c r="H15" s="13">
        <f t="shared" si="1"/>
        <v>31.254471332392907</v>
      </c>
      <c r="I15" s="13">
        <f t="shared" ref="I15:I46" si="7">G15/G$46*100</f>
        <v>0.2376859062180777</v>
      </c>
      <c r="J15" s="12">
        <v>304938.02755</v>
      </c>
      <c r="K15" s="12">
        <v>410209.61105000001</v>
      </c>
      <c r="L15" s="13">
        <f t="shared" si="3"/>
        <v>34.522287805753862</v>
      </c>
      <c r="M15" s="13">
        <f t="shared" ref="M15:M46" si="8">K15/K$46*100</f>
        <v>0.24405995790494611</v>
      </c>
    </row>
    <row r="16" spans="1:13" ht="14.25" x14ac:dyDescent="0.2">
      <c r="A16" s="11" t="s">
        <v>136</v>
      </c>
      <c r="B16" s="12">
        <v>91153.986869999993</v>
      </c>
      <c r="C16" s="12">
        <v>101133.17666</v>
      </c>
      <c r="D16" s="13">
        <f t="shared" si="0"/>
        <v>10.94761746870371</v>
      </c>
      <c r="E16" s="13">
        <f t="shared" si="6"/>
        <v>0.65112828100203535</v>
      </c>
      <c r="F16" s="12">
        <v>867268.10343999998</v>
      </c>
      <c r="G16" s="12">
        <v>939693.47511999996</v>
      </c>
      <c r="H16" s="13">
        <f t="shared" si="1"/>
        <v>8.3509783644442042</v>
      </c>
      <c r="I16" s="13">
        <f t="shared" si="7"/>
        <v>0.60927378636955498</v>
      </c>
      <c r="J16" s="12">
        <v>942557.85537999996</v>
      </c>
      <c r="K16" s="12">
        <v>1018237.2156</v>
      </c>
      <c r="L16" s="13">
        <f t="shared" si="3"/>
        <v>8.0291474722778986</v>
      </c>
      <c r="M16" s="13">
        <f t="shared" si="8"/>
        <v>0.60581450381057689</v>
      </c>
    </row>
    <row r="17" spans="1:13" ht="14.25" x14ac:dyDescent="0.2">
      <c r="A17" s="11" t="s">
        <v>137</v>
      </c>
      <c r="B17" s="12">
        <v>6933.8124500000004</v>
      </c>
      <c r="C17" s="12">
        <v>7431.6956700000001</v>
      </c>
      <c r="D17" s="13">
        <f t="shared" si="0"/>
        <v>7.1805117832398206</v>
      </c>
      <c r="E17" s="13">
        <f t="shared" si="6"/>
        <v>4.7847673595832738E-2</v>
      </c>
      <c r="F17" s="12">
        <v>74458.204209999996</v>
      </c>
      <c r="G17" s="12">
        <v>91969.373999999996</v>
      </c>
      <c r="H17" s="13">
        <f t="shared" si="1"/>
        <v>23.518119965144404</v>
      </c>
      <c r="I17" s="13">
        <f t="shared" si="7"/>
        <v>5.9630645748457528E-2</v>
      </c>
      <c r="J17" s="12">
        <v>80975.349719999998</v>
      </c>
      <c r="K17" s="12">
        <v>102303.96484</v>
      </c>
      <c r="L17" s="13">
        <f t="shared" si="3"/>
        <v>26.339639401065874</v>
      </c>
      <c r="M17" s="13">
        <f t="shared" si="8"/>
        <v>6.0867177851949755E-2</v>
      </c>
    </row>
    <row r="18" spans="1:13" ht="15.75" x14ac:dyDescent="0.25">
      <c r="A18" s="9" t="s">
        <v>12</v>
      </c>
      <c r="B18" s="50">
        <f>B19</f>
        <v>217663.93703</v>
      </c>
      <c r="C18" s="50">
        <f>C19</f>
        <v>244079.30682999999</v>
      </c>
      <c r="D18" s="48">
        <f t="shared" si="0"/>
        <v>12.135850412537209</v>
      </c>
      <c r="E18" s="48">
        <f t="shared" si="6"/>
        <v>1.5714619547518349</v>
      </c>
      <c r="F18" s="50">
        <f>F19</f>
        <v>2038383.51336</v>
      </c>
      <c r="G18" s="50">
        <f>G19</f>
        <v>2300361.8095399998</v>
      </c>
      <c r="H18" s="48">
        <f t="shared" si="1"/>
        <v>12.85225741196091</v>
      </c>
      <c r="I18" s="48">
        <f t="shared" si="7"/>
        <v>1.4914971603260065</v>
      </c>
      <c r="J18" s="50">
        <f>J19</f>
        <v>2250208.4977899999</v>
      </c>
      <c r="K18" s="50">
        <f>K19</f>
        <v>2522265.0211399999</v>
      </c>
      <c r="L18" s="48">
        <f t="shared" si="3"/>
        <v>12.090280683643099</v>
      </c>
      <c r="M18" s="48">
        <f t="shared" si="8"/>
        <v>1.5006569283173463</v>
      </c>
    </row>
    <row r="19" spans="1:13" ht="14.25" x14ac:dyDescent="0.2">
      <c r="A19" s="11" t="s">
        <v>138</v>
      </c>
      <c r="B19" s="12">
        <v>217663.93703</v>
      </c>
      <c r="C19" s="12">
        <v>244079.30682999999</v>
      </c>
      <c r="D19" s="13">
        <f t="shared" si="0"/>
        <v>12.135850412537209</v>
      </c>
      <c r="E19" s="13">
        <f t="shared" si="6"/>
        <v>1.5714619547518349</v>
      </c>
      <c r="F19" s="12">
        <v>2038383.51336</v>
      </c>
      <c r="G19" s="12">
        <v>2300361.8095399998</v>
      </c>
      <c r="H19" s="13">
        <f t="shared" si="1"/>
        <v>12.85225741196091</v>
      </c>
      <c r="I19" s="13">
        <f t="shared" si="7"/>
        <v>1.4914971603260065</v>
      </c>
      <c r="J19" s="12">
        <v>2250208.4977899999</v>
      </c>
      <c r="K19" s="12">
        <v>2522265.0211399999</v>
      </c>
      <c r="L19" s="13">
        <f t="shared" si="3"/>
        <v>12.090280683643099</v>
      </c>
      <c r="M19" s="13">
        <f t="shared" si="8"/>
        <v>1.5006569283173463</v>
      </c>
    </row>
    <row r="20" spans="1:13" ht="15.75" x14ac:dyDescent="0.25">
      <c r="A20" s="9" t="s">
        <v>112</v>
      </c>
      <c r="B20" s="50">
        <f>B21</f>
        <v>414375.11687999999</v>
      </c>
      <c r="C20" s="50">
        <f>C21</f>
        <v>485424.52159000002</v>
      </c>
      <c r="D20" s="48">
        <f t="shared" si="0"/>
        <v>17.146156179685718</v>
      </c>
      <c r="E20" s="48">
        <f t="shared" si="6"/>
        <v>3.1253209355990195</v>
      </c>
      <c r="F20" s="50">
        <f>F21</f>
        <v>3997009.0514600002</v>
      </c>
      <c r="G20" s="50">
        <f>G21</f>
        <v>4557231.2898899997</v>
      </c>
      <c r="H20" s="48">
        <f t="shared" si="1"/>
        <v>14.016036271555734</v>
      </c>
      <c r="I20" s="48">
        <f t="shared" si="7"/>
        <v>2.9547949803509237</v>
      </c>
      <c r="J20" s="50">
        <f>J21</f>
        <v>4350843.1165800001</v>
      </c>
      <c r="K20" s="50">
        <f>K21</f>
        <v>5005056.0930700004</v>
      </c>
      <c r="L20" s="48">
        <f t="shared" si="3"/>
        <v>15.036464403806113</v>
      </c>
      <c r="M20" s="48">
        <f t="shared" si="8"/>
        <v>2.9778282772552274</v>
      </c>
    </row>
    <row r="21" spans="1:13" ht="14.25" x14ac:dyDescent="0.2">
      <c r="A21" s="11" t="s">
        <v>139</v>
      </c>
      <c r="B21" s="12">
        <v>414375.11687999999</v>
      </c>
      <c r="C21" s="12">
        <v>485424.52159000002</v>
      </c>
      <c r="D21" s="13">
        <f t="shared" si="0"/>
        <v>17.146156179685718</v>
      </c>
      <c r="E21" s="13">
        <f t="shared" si="6"/>
        <v>3.1253209355990195</v>
      </c>
      <c r="F21" s="12">
        <v>3997009.0514600002</v>
      </c>
      <c r="G21" s="12">
        <v>4557231.2898899997</v>
      </c>
      <c r="H21" s="13">
        <f t="shared" si="1"/>
        <v>14.016036271555734</v>
      </c>
      <c r="I21" s="13">
        <f t="shared" si="7"/>
        <v>2.9547949803509237</v>
      </c>
      <c r="J21" s="12">
        <v>4350843.1165800001</v>
      </c>
      <c r="K21" s="12">
        <v>5005056.0930700004</v>
      </c>
      <c r="L21" s="13">
        <f t="shared" si="3"/>
        <v>15.036464403806113</v>
      </c>
      <c r="M21" s="13">
        <f t="shared" si="8"/>
        <v>2.9778282772552274</v>
      </c>
    </row>
    <row r="22" spans="1:13" ht="16.5" x14ac:dyDescent="0.25">
      <c r="A22" s="49" t="s">
        <v>14</v>
      </c>
      <c r="B22" s="50">
        <f>B23+B27+B29</f>
        <v>11030040.884670001</v>
      </c>
      <c r="C22" s="50">
        <f>C23+C27+C29</f>
        <v>12319387.977030002</v>
      </c>
      <c r="D22" s="48">
        <f t="shared" si="0"/>
        <v>11.689413537460121</v>
      </c>
      <c r="E22" s="48">
        <f t="shared" si="6"/>
        <v>79.316226201894196</v>
      </c>
      <c r="F22" s="50">
        <f>F23+F27+F29</f>
        <v>110280922.4542</v>
      </c>
      <c r="G22" s="50">
        <f>G23+G27+G29</f>
        <v>125277010.46412002</v>
      </c>
      <c r="H22" s="48">
        <f t="shared" si="1"/>
        <v>13.598079954534237</v>
      </c>
      <c r="I22" s="48">
        <f t="shared" si="7"/>
        <v>81.226485584339713</v>
      </c>
      <c r="J22" s="50">
        <f>J23+J27+J29</f>
        <v>120249168.06582999</v>
      </c>
      <c r="K22" s="50">
        <f>K23+K27+K29</f>
        <v>136275090.90368</v>
      </c>
      <c r="L22" s="48">
        <f t="shared" si="3"/>
        <v>13.327262962082756</v>
      </c>
      <c r="M22" s="48">
        <f t="shared" si="8"/>
        <v>81.078775468746642</v>
      </c>
    </row>
    <row r="23" spans="1:13" ht="15.75" x14ac:dyDescent="0.25">
      <c r="A23" s="9" t="s">
        <v>15</v>
      </c>
      <c r="B23" s="50">
        <f>B24+B25+B26</f>
        <v>1059112.8403100001</v>
      </c>
      <c r="C23" s="50">
        <f>C24+C25+C26</f>
        <v>1100521.18835</v>
      </c>
      <c r="D23" s="48">
        <f>(C23-B23)/B23*100</f>
        <v>3.9097201416120781</v>
      </c>
      <c r="E23" s="48">
        <f t="shared" si="6"/>
        <v>7.0855133126662002</v>
      </c>
      <c r="F23" s="50">
        <f>F24+F25+F26</f>
        <v>10769327.28194</v>
      </c>
      <c r="G23" s="50">
        <f>G24+G25+G26</f>
        <v>11467798.29149</v>
      </c>
      <c r="H23" s="48">
        <f t="shared" si="1"/>
        <v>6.4857441069817332</v>
      </c>
      <c r="I23" s="48">
        <f t="shared" si="7"/>
        <v>7.4354340765068887</v>
      </c>
      <c r="J23" s="50">
        <f>J24+J25+J26</f>
        <v>11698972.06841</v>
      </c>
      <c r="K23" s="50">
        <f>K24+K25+K26</f>
        <v>12483705.390240001</v>
      </c>
      <c r="L23" s="48">
        <f t="shared" si="3"/>
        <v>6.7077117309217869</v>
      </c>
      <c r="M23" s="48">
        <f t="shared" si="8"/>
        <v>7.4273555030585454</v>
      </c>
    </row>
    <row r="24" spans="1:13" ht="14.25" x14ac:dyDescent="0.2">
      <c r="A24" s="11" t="s">
        <v>140</v>
      </c>
      <c r="B24" s="12">
        <v>727390.02636000002</v>
      </c>
      <c r="C24" s="12">
        <v>747707.12511999998</v>
      </c>
      <c r="D24" s="13">
        <f t="shared" si="0"/>
        <v>2.7931505827307865</v>
      </c>
      <c r="E24" s="13">
        <f t="shared" si="6"/>
        <v>4.8139816344255957</v>
      </c>
      <c r="F24" s="12">
        <v>7405821.4885799997</v>
      </c>
      <c r="G24" s="12">
        <v>7840609.1977700004</v>
      </c>
      <c r="H24" s="13">
        <f t="shared" si="1"/>
        <v>5.870891026207647</v>
      </c>
      <c r="I24" s="13">
        <f t="shared" si="7"/>
        <v>5.0836552342339605</v>
      </c>
      <c r="J24" s="12">
        <v>8051164.5464300001</v>
      </c>
      <c r="K24" s="12">
        <v>8532817.9745400008</v>
      </c>
      <c r="L24" s="13">
        <f t="shared" si="3"/>
        <v>5.9824069590475908</v>
      </c>
      <c r="M24" s="13">
        <f t="shared" si="8"/>
        <v>5.0767196564367278</v>
      </c>
    </row>
    <row r="25" spans="1:13" ht="14.25" x14ac:dyDescent="0.2">
      <c r="A25" s="11" t="s">
        <v>141</v>
      </c>
      <c r="B25" s="12">
        <v>119326.32926</v>
      </c>
      <c r="C25" s="12">
        <v>124601.87423</v>
      </c>
      <c r="D25" s="13">
        <f t="shared" si="0"/>
        <v>4.4211072298261387</v>
      </c>
      <c r="E25" s="13">
        <f t="shared" si="6"/>
        <v>0.80222738824638151</v>
      </c>
      <c r="F25" s="12">
        <v>1399663.71652</v>
      </c>
      <c r="G25" s="12">
        <v>1550966.5170400001</v>
      </c>
      <c r="H25" s="13">
        <f t="shared" si="1"/>
        <v>10.8099394686165</v>
      </c>
      <c r="I25" s="13">
        <f t="shared" si="7"/>
        <v>1.0056079640743369</v>
      </c>
      <c r="J25" s="12">
        <v>1515589.80853</v>
      </c>
      <c r="K25" s="12">
        <v>1674367.18585</v>
      </c>
      <c r="L25" s="13">
        <f t="shared" si="3"/>
        <v>10.476276392621116</v>
      </c>
      <c r="M25" s="13">
        <f t="shared" si="8"/>
        <v>0.99618822642886495</v>
      </c>
    </row>
    <row r="26" spans="1:13" ht="14.25" x14ac:dyDescent="0.2">
      <c r="A26" s="11" t="s">
        <v>142</v>
      </c>
      <c r="B26" s="12">
        <v>212396.48469000001</v>
      </c>
      <c r="C26" s="12">
        <v>228212.18900000001</v>
      </c>
      <c r="D26" s="13">
        <f t="shared" si="0"/>
        <v>7.4463117094821829</v>
      </c>
      <c r="E26" s="13">
        <f t="shared" si="6"/>
        <v>1.4693042899942228</v>
      </c>
      <c r="F26" s="12">
        <v>1963842.07684</v>
      </c>
      <c r="G26" s="12">
        <v>2076222.5766799999</v>
      </c>
      <c r="H26" s="13">
        <f t="shared" si="1"/>
        <v>5.7224815154602631</v>
      </c>
      <c r="I26" s="13">
        <f t="shared" si="7"/>
        <v>1.3461708781985922</v>
      </c>
      <c r="J26" s="12">
        <v>2132217.7134500002</v>
      </c>
      <c r="K26" s="12">
        <v>2276520.2298499998</v>
      </c>
      <c r="L26" s="13">
        <f t="shared" si="3"/>
        <v>6.7677196137027344</v>
      </c>
      <c r="M26" s="13">
        <f t="shared" si="8"/>
        <v>1.3544476201929525</v>
      </c>
    </row>
    <row r="27" spans="1:13" ht="15.75" x14ac:dyDescent="0.25">
      <c r="A27" s="9" t="s">
        <v>19</v>
      </c>
      <c r="B27" s="50">
        <f>B28</f>
        <v>1386116.4670200001</v>
      </c>
      <c r="C27" s="50">
        <f>C28</f>
        <v>1504475.9487600001</v>
      </c>
      <c r="D27" s="48">
        <f t="shared" si="0"/>
        <v>8.5389276122272744</v>
      </c>
      <c r="E27" s="48">
        <f t="shared" si="6"/>
        <v>9.6863054308908811</v>
      </c>
      <c r="F27" s="50">
        <f>F28</f>
        <v>14677850.3509</v>
      </c>
      <c r="G27" s="50">
        <f>G28</f>
        <v>15871820.3027</v>
      </c>
      <c r="H27" s="48">
        <f t="shared" si="1"/>
        <v>8.1345014648332974</v>
      </c>
      <c r="I27" s="48">
        <f t="shared" si="7"/>
        <v>10.290891985993943</v>
      </c>
      <c r="J27" s="50">
        <f>J28</f>
        <v>15968195.63785</v>
      </c>
      <c r="K27" s="50">
        <f>K28</f>
        <v>17239316.064619999</v>
      </c>
      <c r="L27" s="48">
        <f t="shared" si="3"/>
        <v>7.9603259854671151</v>
      </c>
      <c r="M27" s="48">
        <f t="shared" si="8"/>
        <v>10.256772732046933</v>
      </c>
    </row>
    <row r="28" spans="1:13" ht="14.25" x14ac:dyDescent="0.2">
      <c r="A28" s="11" t="s">
        <v>143</v>
      </c>
      <c r="B28" s="12">
        <v>1386116.4670200001</v>
      </c>
      <c r="C28" s="12">
        <v>1504475.9487600001</v>
      </c>
      <c r="D28" s="13">
        <f t="shared" si="0"/>
        <v>8.5389276122272744</v>
      </c>
      <c r="E28" s="13">
        <f t="shared" si="6"/>
        <v>9.6863054308908811</v>
      </c>
      <c r="F28" s="12">
        <v>14677850.3509</v>
      </c>
      <c r="G28" s="12">
        <v>15871820.3027</v>
      </c>
      <c r="H28" s="13">
        <f t="shared" si="1"/>
        <v>8.1345014648332974</v>
      </c>
      <c r="I28" s="13">
        <f t="shared" si="7"/>
        <v>10.290891985993943</v>
      </c>
      <c r="J28" s="12">
        <v>15968195.63785</v>
      </c>
      <c r="K28" s="12">
        <v>17239316.064619999</v>
      </c>
      <c r="L28" s="13">
        <f t="shared" si="3"/>
        <v>7.9603259854671151</v>
      </c>
      <c r="M28" s="13">
        <f t="shared" si="8"/>
        <v>10.256772732046933</v>
      </c>
    </row>
    <row r="29" spans="1:13" ht="15.75" x14ac:dyDescent="0.25">
      <c r="A29" s="9" t="s">
        <v>21</v>
      </c>
      <c r="B29" s="50">
        <f>B30+B31+B32+B33+B34+B35+B36+B37+B38+B39+B40+B41</f>
        <v>8584811.5773400012</v>
      </c>
      <c r="C29" s="50">
        <f>C30+C31+C32+C33+C34+C35+C36+C37+C38+C39+C40+C41</f>
        <v>9714390.8399200011</v>
      </c>
      <c r="D29" s="48">
        <f t="shared" si="0"/>
        <v>13.15788066405063</v>
      </c>
      <c r="E29" s="48">
        <f t="shared" si="6"/>
        <v>62.544407458337105</v>
      </c>
      <c r="F29" s="50">
        <f>F30+F31+F32+F33+F34+F35+F36+F37+F38+F39+F40+F41</f>
        <v>84833744.821360007</v>
      </c>
      <c r="G29" s="50">
        <f>G30+G31+G32+G33+G34+G35+G36+G37+G38+G39+G40+G41</f>
        <v>97937391.869930014</v>
      </c>
      <c r="H29" s="48">
        <f t="shared" si="1"/>
        <v>15.446267374101211</v>
      </c>
      <c r="I29" s="48">
        <f t="shared" si="7"/>
        <v>63.500159521838881</v>
      </c>
      <c r="J29" s="50">
        <f>J30+J31+J32+J33+J34+J35+J36+J37+J38+J39+J40+J41</f>
        <v>92582000.359569997</v>
      </c>
      <c r="K29" s="50">
        <f>K30+K31+K32+K33+K34+K35+K36+K37+K38+K39+K40+K41</f>
        <v>106552069.44881999</v>
      </c>
      <c r="L29" s="48">
        <f t="shared" si="3"/>
        <v>15.089400785242315</v>
      </c>
      <c r="M29" s="48">
        <f t="shared" si="8"/>
        <v>63.394647233641166</v>
      </c>
    </row>
    <row r="30" spans="1:13" ht="14.25" x14ac:dyDescent="0.2">
      <c r="A30" s="11" t="s">
        <v>144</v>
      </c>
      <c r="B30" s="12">
        <v>1435108.1923499999</v>
      </c>
      <c r="C30" s="12">
        <v>1532840.5530699999</v>
      </c>
      <c r="D30" s="13">
        <f t="shared" si="0"/>
        <v>6.8101040214928021</v>
      </c>
      <c r="E30" s="13">
        <f t="shared" si="6"/>
        <v>9.868925977932177</v>
      </c>
      <c r="F30" s="12">
        <v>15595485.59365</v>
      </c>
      <c r="G30" s="12">
        <v>16343401.20994</v>
      </c>
      <c r="H30" s="13">
        <f t="shared" si="1"/>
        <v>4.7957186828124634</v>
      </c>
      <c r="I30" s="13">
        <f t="shared" si="7"/>
        <v>10.596653271499317</v>
      </c>
      <c r="J30" s="12">
        <v>16932443.10706</v>
      </c>
      <c r="K30" s="12">
        <v>17779168.13676</v>
      </c>
      <c r="L30" s="13">
        <f t="shared" si="3"/>
        <v>5.0006075576120317</v>
      </c>
      <c r="M30" s="13">
        <f t="shared" si="8"/>
        <v>10.577965289344979</v>
      </c>
    </row>
    <row r="31" spans="1:13" ht="14.25" x14ac:dyDescent="0.2">
      <c r="A31" s="11" t="s">
        <v>145</v>
      </c>
      <c r="B31" s="12">
        <v>2643947.9204000002</v>
      </c>
      <c r="C31" s="12">
        <v>2768558.2576700002</v>
      </c>
      <c r="D31" s="13">
        <f t="shared" si="0"/>
        <v>4.713040537165643</v>
      </c>
      <c r="E31" s="13">
        <f t="shared" si="6"/>
        <v>17.824878429668196</v>
      </c>
      <c r="F31" s="12">
        <v>26040715.547120001</v>
      </c>
      <c r="G31" s="12">
        <v>29097657.47225</v>
      </c>
      <c r="H31" s="13">
        <f t="shared" si="1"/>
        <v>11.739085739017199</v>
      </c>
      <c r="I31" s="13">
        <f t="shared" si="7"/>
        <v>18.866194575138653</v>
      </c>
      <c r="J31" s="12">
        <v>28387157.185479999</v>
      </c>
      <c r="K31" s="12">
        <v>31585002.771820001</v>
      </c>
      <c r="L31" s="13">
        <f t="shared" si="3"/>
        <v>11.26511388740151</v>
      </c>
      <c r="M31" s="13">
        <f t="shared" si="8"/>
        <v>18.791940118580978</v>
      </c>
    </row>
    <row r="32" spans="1:13" ht="14.25" x14ac:dyDescent="0.2">
      <c r="A32" s="11" t="s">
        <v>146</v>
      </c>
      <c r="B32" s="12">
        <v>125763.03137</v>
      </c>
      <c r="C32" s="12">
        <v>29652.930079999998</v>
      </c>
      <c r="D32" s="13">
        <f t="shared" si="0"/>
        <v>-76.421584501442339</v>
      </c>
      <c r="E32" s="13">
        <f t="shared" si="6"/>
        <v>0.1909152073268213</v>
      </c>
      <c r="F32" s="12">
        <v>1217180.5093700001</v>
      </c>
      <c r="G32" s="12">
        <v>951952.80882000003</v>
      </c>
      <c r="H32" s="13">
        <f t="shared" si="1"/>
        <v>-21.790334178722524</v>
      </c>
      <c r="I32" s="13">
        <f t="shared" si="7"/>
        <v>0.61722243224135176</v>
      </c>
      <c r="J32" s="12">
        <v>1373584.42496</v>
      </c>
      <c r="K32" s="12">
        <v>1072732.0736100001</v>
      </c>
      <c r="L32" s="13">
        <f t="shared" si="3"/>
        <v>-21.902720057324544</v>
      </c>
      <c r="M32" s="13">
        <f t="shared" si="8"/>
        <v>0.63823698342511603</v>
      </c>
    </row>
    <row r="33" spans="1:13" ht="14.25" x14ac:dyDescent="0.2">
      <c r="A33" s="11" t="s">
        <v>147</v>
      </c>
      <c r="B33" s="12">
        <v>1009109.11751</v>
      </c>
      <c r="C33" s="12">
        <v>1094946.1641500001</v>
      </c>
      <c r="D33" s="13">
        <f t="shared" si="0"/>
        <v>8.5062205018823889</v>
      </c>
      <c r="E33" s="13">
        <f t="shared" si="6"/>
        <v>7.049619493805011</v>
      </c>
      <c r="F33" s="12">
        <v>9388223.0079599991</v>
      </c>
      <c r="G33" s="12">
        <v>10352186.17032</v>
      </c>
      <c r="H33" s="13">
        <f t="shared" si="1"/>
        <v>10.267791482399653</v>
      </c>
      <c r="I33" s="13">
        <f t="shared" si="7"/>
        <v>6.7120990324935033</v>
      </c>
      <c r="J33" s="12">
        <v>10334519.01303</v>
      </c>
      <c r="K33" s="12">
        <v>11442624.448039999</v>
      </c>
      <c r="L33" s="13">
        <f t="shared" si="3"/>
        <v>10.722370664884107</v>
      </c>
      <c r="M33" s="13">
        <f t="shared" si="8"/>
        <v>6.8079498039122042</v>
      </c>
    </row>
    <row r="34" spans="1:13" ht="14.25" x14ac:dyDescent="0.2">
      <c r="A34" s="11" t="s">
        <v>148</v>
      </c>
      <c r="B34" s="12">
        <v>580685.43371999997</v>
      </c>
      <c r="C34" s="12">
        <v>704136.18333999999</v>
      </c>
      <c r="D34" s="13">
        <f t="shared" si="0"/>
        <v>21.259487917433553</v>
      </c>
      <c r="E34" s="13">
        <f t="shared" si="6"/>
        <v>4.5334577414776938</v>
      </c>
      <c r="F34" s="12">
        <v>5476942.1612400003</v>
      </c>
      <c r="G34" s="12">
        <v>6654725.1377100004</v>
      </c>
      <c r="H34" s="13">
        <f t="shared" si="1"/>
        <v>21.50438952605893</v>
      </c>
      <c r="I34" s="13">
        <f t="shared" si="7"/>
        <v>4.3147576196412976</v>
      </c>
      <c r="J34" s="12">
        <v>5967704.9185800003</v>
      </c>
      <c r="K34" s="12">
        <v>7258396.0877499999</v>
      </c>
      <c r="L34" s="13">
        <f t="shared" si="3"/>
        <v>21.627932124316835</v>
      </c>
      <c r="M34" s="13">
        <f t="shared" si="8"/>
        <v>4.318484491621934</v>
      </c>
    </row>
    <row r="35" spans="1:13" ht="14.25" x14ac:dyDescent="0.2">
      <c r="A35" s="11" t="s">
        <v>149</v>
      </c>
      <c r="B35" s="12">
        <v>644682.23548000003</v>
      </c>
      <c r="C35" s="12">
        <v>730216.51376</v>
      </c>
      <c r="D35" s="13">
        <f t="shared" si="0"/>
        <v>13.26766483899082</v>
      </c>
      <c r="E35" s="13">
        <f t="shared" si="6"/>
        <v>4.7013713903431924</v>
      </c>
      <c r="F35" s="12">
        <v>6184029.6539500002</v>
      </c>
      <c r="G35" s="12">
        <v>7454760.6221000003</v>
      </c>
      <c r="H35" s="13">
        <f t="shared" si="1"/>
        <v>20.54859111709354</v>
      </c>
      <c r="I35" s="13">
        <f t="shared" si="7"/>
        <v>4.8334806518960969</v>
      </c>
      <c r="J35" s="12">
        <v>6674527.5130399996</v>
      </c>
      <c r="K35" s="12">
        <v>8079961.2643799996</v>
      </c>
      <c r="L35" s="13">
        <f t="shared" si="3"/>
        <v>21.056677773733185</v>
      </c>
      <c r="M35" s="13">
        <f t="shared" si="8"/>
        <v>4.8072862091420223</v>
      </c>
    </row>
    <row r="36" spans="1:13" ht="14.25" x14ac:dyDescent="0.2">
      <c r="A36" s="11" t="s">
        <v>150</v>
      </c>
      <c r="B36" s="12">
        <v>1073414.37613</v>
      </c>
      <c r="C36" s="12">
        <v>1672226.1248600001</v>
      </c>
      <c r="D36" s="13">
        <f t="shared" si="0"/>
        <v>55.785702338821544</v>
      </c>
      <c r="E36" s="13">
        <f t="shared" si="6"/>
        <v>10.766335618897257</v>
      </c>
      <c r="F36" s="12">
        <v>10271205.587169999</v>
      </c>
      <c r="G36" s="12">
        <v>14105889.75202</v>
      </c>
      <c r="H36" s="13">
        <f t="shared" si="1"/>
        <v>37.334314188394721</v>
      </c>
      <c r="I36" s="13">
        <f t="shared" si="7"/>
        <v>9.1459067098738984</v>
      </c>
      <c r="J36" s="12">
        <v>11195536.56907</v>
      </c>
      <c r="K36" s="12">
        <v>15265549.54885</v>
      </c>
      <c r="L36" s="13">
        <f t="shared" si="3"/>
        <v>36.353889379668125</v>
      </c>
      <c r="M36" s="13">
        <f t="shared" si="8"/>
        <v>9.0824526776728227</v>
      </c>
    </row>
    <row r="37" spans="1:13" ht="14.25" x14ac:dyDescent="0.2">
      <c r="A37" s="14" t="s">
        <v>151</v>
      </c>
      <c r="B37" s="12">
        <v>237808.23217999999</v>
      </c>
      <c r="C37" s="12">
        <v>261564.32860000001</v>
      </c>
      <c r="D37" s="13">
        <f t="shared" si="0"/>
        <v>9.9896022110869289</v>
      </c>
      <c r="E37" s="13">
        <f t="shared" si="6"/>
        <v>1.6840362112360201</v>
      </c>
      <c r="F37" s="12">
        <v>2469703.19257</v>
      </c>
      <c r="G37" s="12">
        <v>2745719.3432499999</v>
      </c>
      <c r="H37" s="13">
        <f t="shared" si="1"/>
        <v>11.176085916331289</v>
      </c>
      <c r="I37" s="13">
        <f t="shared" si="7"/>
        <v>1.780255865197345</v>
      </c>
      <c r="J37" s="12">
        <v>2671974.21697</v>
      </c>
      <c r="K37" s="12">
        <v>2981565.95309</v>
      </c>
      <c r="L37" s="13">
        <f t="shared" si="3"/>
        <v>11.586628873652637</v>
      </c>
      <c r="M37" s="13">
        <f t="shared" si="8"/>
        <v>1.7739244556931397</v>
      </c>
    </row>
    <row r="38" spans="1:13" ht="14.25" x14ac:dyDescent="0.2">
      <c r="A38" s="11" t="s">
        <v>152</v>
      </c>
      <c r="B38" s="12">
        <v>266195.85187999997</v>
      </c>
      <c r="C38" s="12">
        <v>272342.92439</v>
      </c>
      <c r="D38" s="13">
        <f t="shared" si="0"/>
        <v>2.309229263561591</v>
      </c>
      <c r="E38" s="13">
        <f t="shared" si="6"/>
        <v>1.7534323162545853</v>
      </c>
      <c r="F38" s="12">
        <v>2997236.6003999999</v>
      </c>
      <c r="G38" s="12">
        <v>4159211.1705499999</v>
      </c>
      <c r="H38" s="13">
        <f t="shared" si="1"/>
        <v>38.768196344423636</v>
      </c>
      <c r="I38" s="13">
        <f t="shared" si="7"/>
        <v>2.6967286730047157</v>
      </c>
      <c r="J38" s="12">
        <v>3341145.7065599998</v>
      </c>
      <c r="K38" s="12">
        <v>4440697.0291799996</v>
      </c>
      <c r="L38" s="13">
        <f t="shared" si="3"/>
        <v>32.909409501691066</v>
      </c>
      <c r="M38" s="13">
        <f t="shared" si="8"/>
        <v>2.642054941706832</v>
      </c>
    </row>
    <row r="39" spans="1:13" ht="14.25" x14ac:dyDescent="0.2">
      <c r="A39" s="11" t="s">
        <v>153</v>
      </c>
      <c r="B39" s="12">
        <v>173029.13488999999</v>
      </c>
      <c r="C39" s="12">
        <v>228311.88607000001</v>
      </c>
      <c r="D39" s="13">
        <f>(C39-B39)/B39*100</f>
        <v>31.949966816365922</v>
      </c>
      <c r="E39" s="13">
        <f t="shared" si="6"/>
        <v>1.4699461721535094</v>
      </c>
      <c r="F39" s="12">
        <v>1535529.66738</v>
      </c>
      <c r="G39" s="12">
        <v>1782053.8738599999</v>
      </c>
      <c r="H39" s="13">
        <f t="shared" si="1"/>
        <v>16.054669064169385</v>
      </c>
      <c r="I39" s="13">
        <f t="shared" si="7"/>
        <v>1.1554392362919865</v>
      </c>
      <c r="J39" s="12">
        <v>1748030.7075100001</v>
      </c>
      <c r="K39" s="12">
        <v>1985035.8008099999</v>
      </c>
      <c r="L39" s="13">
        <f t="shared" si="3"/>
        <v>13.558405597897311</v>
      </c>
      <c r="M39" s="13">
        <f t="shared" si="8"/>
        <v>1.1810248734675508</v>
      </c>
    </row>
    <row r="40" spans="1:13" ht="14.25" x14ac:dyDescent="0.2">
      <c r="A40" s="11" t="s">
        <v>154</v>
      </c>
      <c r="B40" s="12">
        <v>384804.53149999998</v>
      </c>
      <c r="C40" s="12">
        <v>410320.78834000003</v>
      </c>
      <c r="D40" s="13">
        <f>(C40-B40)/B40*100</f>
        <v>6.6309657894452441</v>
      </c>
      <c r="E40" s="13">
        <f t="shared" si="6"/>
        <v>2.6417786763430655</v>
      </c>
      <c r="F40" s="12">
        <v>3560160.1383500001</v>
      </c>
      <c r="G40" s="12">
        <v>4181573.6912400001</v>
      </c>
      <c r="H40" s="13">
        <f t="shared" si="1"/>
        <v>17.454651721874558</v>
      </c>
      <c r="I40" s="13">
        <f t="shared" si="7"/>
        <v>2.7112279730576656</v>
      </c>
      <c r="J40" s="12">
        <v>3849668.6447700001</v>
      </c>
      <c r="K40" s="12">
        <v>4538223.35831</v>
      </c>
      <c r="L40" s="13">
        <f t="shared" si="3"/>
        <v>17.886077402413367</v>
      </c>
      <c r="M40" s="13">
        <f t="shared" si="8"/>
        <v>2.7000795982261314</v>
      </c>
    </row>
    <row r="41" spans="1:13" ht="14.25" x14ac:dyDescent="0.2">
      <c r="A41" s="11" t="s">
        <v>155</v>
      </c>
      <c r="B41" s="12">
        <v>10263.51993</v>
      </c>
      <c r="C41" s="12">
        <v>9274.1855899999991</v>
      </c>
      <c r="D41" s="13">
        <f t="shared" si="0"/>
        <v>-9.6393278986890536</v>
      </c>
      <c r="E41" s="13">
        <f t="shared" si="6"/>
        <v>5.971022289957352E-2</v>
      </c>
      <c r="F41" s="12">
        <v>97333.162200000006</v>
      </c>
      <c r="G41" s="12">
        <v>108260.61787</v>
      </c>
      <c r="H41" s="13">
        <f t="shared" si="1"/>
        <v>11.2268577563999</v>
      </c>
      <c r="I41" s="13">
        <f t="shared" si="7"/>
        <v>7.0193481503039265E-2</v>
      </c>
      <c r="J41" s="12">
        <v>105708.35254000001</v>
      </c>
      <c r="K41" s="12">
        <v>123112.97622</v>
      </c>
      <c r="L41" s="13">
        <f t="shared" si="3"/>
        <v>16.464757289083742</v>
      </c>
      <c r="M41" s="13">
        <f t="shared" si="8"/>
        <v>7.3247790847453934E-2</v>
      </c>
    </row>
    <row r="42" spans="1:13" ht="15.75" x14ac:dyDescent="0.25">
      <c r="A42" s="51" t="s">
        <v>31</v>
      </c>
      <c r="B42" s="50">
        <f>B43</f>
        <v>382916.86651000002</v>
      </c>
      <c r="C42" s="50">
        <f>C43</f>
        <v>399075.99336000002</v>
      </c>
      <c r="D42" s="48">
        <f t="shared" si="0"/>
        <v>4.220009162113521</v>
      </c>
      <c r="E42" s="48">
        <f t="shared" si="6"/>
        <v>2.5693810293259749</v>
      </c>
      <c r="F42" s="50">
        <f>F43</f>
        <v>4277753.0636400003</v>
      </c>
      <c r="G42" s="50">
        <f>G43</f>
        <v>4188384.4564800002</v>
      </c>
      <c r="H42" s="48">
        <f t="shared" si="1"/>
        <v>-2.0891483409740141</v>
      </c>
      <c r="I42" s="48">
        <f t="shared" si="7"/>
        <v>2.7156439031835173</v>
      </c>
      <c r="J42" s="50">
        <f>J43</f>
        <v>4631856.2948000003</v>
      </c>
      <c r="K42" s="50">
        <f>K43</f>
        <v>4599685.8731300002</v>
      </c>
      <c r="L42" s="48">
        <f t="shared" si="3"/>
        <v>-0.69454705894300983</v>
      </c>
      <c r="M42" s="48">
        <f t="shared" si="8"/>
        <v>2.736647582923772</v>
      </c>
    </row>
    <row r="43" spans="1:13" ht="14.25" x14ac:dyDescent="0.2">
      <c r="A43" s="11" t="s">
        <v>156</v>
      </c>
      <c r="B43" s="12">
        <v>382916.86651000002</v>
      </c>
      <c r="C43" s="12">
        <v>399075.99336000002</v>
      </c>
      <c r="D43" s="13">
        <f t="shared" si="0"/>
        <v>4.220009162113521</v>
      </c>
      <c r="E43" s="13">
        <f t="shared" si="6"/>
        <v>2.5693810293259749</v>
      </c>
      <c r="F43" s="12">
        <v>4277753.0636400003</v>
      </c>
      <c r="G43" s="12">
        <v>4188384.4564800002</v>
      </c>
      <c r="H43" s="13">
        <f t="shared" si="1"/>
        <v>-2.0891483409740141</v>
      </c>
      <c r="I43" s="13">
        <f t="shared" si="7"/>
        <v>2.7156439031835173</v>
      </c>
      <c r="J43" s="12">
        <v>4631856.2948000003</v>
      </c>
      <c r="K43" s="12">
        <v>4599685.8731300002</v>
      </c>
      <c r="L43" s="13">
        <f t="shared" si="3"/>
        <v>-0.69454705894300983</v>
      </c>
      <c r="M43" s="13">
        <f t="shared" si="8"/>
        <v>2.736647582923772</v>
      </c>
    </row>
    <row r="44" spans="1:13" ht="15.75" x14ac:dyDescent="0.25">
      <c r="A44" s="9" t="s">
        <v>33</v>
      </c>
      <c r="B44" s="8">
        <f>B8+B22+B42</f>
        <v>13575510.81178</v>
      </c>
      <c r="C44" s="8">
        <f>C8+C22+C42</f>
        <v>15031303.473860001</v>
      </c>
      <c r="D44" s="10">
        <f t="shared" si="0"/>
        <v>10.72366765615002</v>
      </c>
      <c r="E44" s="10">
        <f t="shared" si="6"/>
        <v>96.776420116401241</v>
      </c>
      <c r="F44" s="15">
        <f>F8+F22+F42</f>
        <v>133644095.63181999</v>
      </c>
      <c r="G44" s="15">
        <f>G8+G22+G42</f>
        <v>150039902.45707002</v>
      </c>
      <c r="H44" s="16">
        <f t="shared" si="1"/>
        <v>12.268261270905162</v>
      </c>
      <c r="I44" s="16">
        <f t="shared" si="7"/>
        <v>97.282126456038114</v>
      </c>
      <c r="J44" s="15">
        <f>J8+J22+J42</f>
        <v>145963296.17703</v>
      </c>
      <c r="K44" s="15">
        <f>K8+K22+K42</f>
        <v>163580833.90708998</v>
      </c>
      <c r="L44" s="16">
        <f t="shared" si="3"/>
        <v>12.069840974742542</v>
      </c>
      <c r="M44" s="16">
        <f t="shared" si="8"/>
        <v>97.324710006743658</v>
      </c>
    </row>
    <row r="45" spans="1:13" ht="15.75" x14ac:dyDescent="0.25">
      <c r="A45" s="52" t="s">
        <v>34</v>
      </c>
      <c r="B45" s="53">
        <f>B46-B44</f>
        <v>609873.41021999903</v>
      </c>
      <c r="C45" s="53">
        <f>C46-C44</f>
        <v>500686.09113999829</v>
      </c>
      <c r="D45" s="54">
        <f t="shared" si="0"/>
        <v>-17.903275868448457</v>
      </c>
      <c r="E45" s="54">
        <f t="shared" si="6"/>
        <v>3.2235798835987581</v>
      </c>
      <c r="F45" s="55">
        <f>F46-F44</f>
        <v>9500240.0711800158</v>
      </c>
      <c r="G45" s="55">
        <f>G46-G44</f>
        <v>4191823.2699299753</v>
      </c>
      <c r="H45" s="56">
        <f t="shared" si="1"/>
        <v>-55.876659552569464</v>
      </c>
      <c r="I45" s="56">
        <f t="shared" si="7"/>
        <v>2.717873543961876</v>
      </c>
      <c r="J45" s="55">
        <f>J46-J44</f>
        <v>9961562.6709657013</v>
      </c>
      <c r="K45" s="55">
        <f>K46-K44</f>
        <v>4496557.6369027197</v>
      </c>
      <c r="L45" s="56">
        <f t="shared" si="3"/>
        <v>-54.860921068051546</v>
      </c>
      <c r="M45" s="56">
        <f t="shared" si="8"/>
        <v>2.6752899932563432</v>
      </c>
    </row>
    <row r="46" spans="1:13" s="18" customFormat="1" ht="22.5" customHeight="1" x14ac:dyDescent="0.3">
      <c r="A46" s="17" t="s">
        <v>230</v>
      </c>
      <c r="B46" s="57">
        <v>14185384.221999999</v>
      </c>
      <c r="C46" s="57">
        <v>15531989.564999999</v>
      </c>
      <c r="D46" s="58">
        <f t="shared" ref="D46" si="9">(C46-B46)/B46*100</f>
        <v>9.4929070790452119</v>
      </c>
      <c r="E46" s="58">
        <f t="shared" si="6"/>
        <v>100</v>
      </c>
      <c r="F46" s="106">
        <v>143144335.70300001</v>
      </c>
      <c r="G46" s="106">
        <v>154231725.727</v>
      </c>
      <c r="H46" s="107">
        <f t="shared" si="1"/>
        <v>7.7456016471405658</v>
      </c>
      <c r="I46" s="107">
        <f t="shared" si="7"/>
        <v>100</v>
      </c>
      <c r="J46" s="106">
        <v>155924858.8479957</v>
      </c>
      <c r="K46" s="106">
        <v>168077391.5439927</v>
      </c>
      <c r="L46" s="107">
        <f t="shared" si="3"/>
        <v>7.7938391516159529</v>
      </c>
      <c r="M46" s="107">
        <f t="shared" si="8"/>
        <v>100</v>
      </c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223</v>
      </c>
      <c r="C49" s="117"/>
    </row>
    <row r="50" spans="1:3" x14ac:dyDescent="0.2">
      <c r="A50" s="1" t="s">
        <v>224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>
      <selection activeCell="N1" sqref="N1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2018</v>
      </c>
      <c r="B2" s="38" t="s">
        <v>2</v>
      </c>
      <c r="C2" s="129">
        <f>C4+C6+C8+C10+C12+C14+C16+C18+C20+C22</f>
        <v>1893985.4184299998</v>
      </c>
      <c r="D2" s="129">
        <f t="shared" ref="D2:O2" si="0">D4+D6+D8+D10+D12+D14+D16+D18+D20+D22</f>
        <v>1835874.0343199996</v>
      </c>
      <c r="E2" s="129">
        <f t="shared" si="0"/>
        <v>1994478.28804</v>
      </c>
      <c r="F2" s="129">
        <f t="shared" si="0"/>
        <v>1783196.8797999998</v>
      </c>
      <c r="G2" s="129">
        <f t="shared" si="0"/>
        <v>1896613.3612499998</v>
      </c>
      <c r="H2" s="129">
        <f t="shared" si="0"/>
        <v>1589867.9172499999</v>
      </c>
      <c r="I2" s="129">
        <f t="shared" si="0"/>
        <v>1679145.8557599999</v>
      </c>
      <c r="J2" s="129">
        <f t="shared" si="0"/>
        <v>1522942.30449</v>
      </c>
      <c r="K2" s="129">
        <f t="shared" si="0"/>
        <v>1901336.42949</v>
      </c>
      <c r="L2" s="129">
        <f t="shared" si="0"/>
        <v>2164227.5441700001</v>
      </c>
      <c r="M2" s="129">
        <f t="shared" si="0"/>
        <v>2312839.5034699999</v>
      </c>
      <c r="N2" s="129"/>
      <c r="O2" s="129">
        <f t="shared" si="0"/>
        <v>20574507.53647</v>
      </c>
    </row>
    <row r="3" spans="1:15" ht="15.75" thickTop="1" x14ac:dyDescent="0.25">
      <c r="A3" s="39">
        <v>2017</v>
      </c>
      <c r="B3" s="38" t="s">
        <v>2</v>
      </c>
      <c r="C3" s="129">
        <f>C5+C7+C9+C11+C13+C15+C17+C19+C21+C23</f>
        <v>1652047.3710699999</v>
      </c>
      <c r="D3" s="129">
        <f t="shared" ref="D3:O3" si="1">D5+D7+D9+D11+D13+D15+D17+D19+D21+D23</f>
        <v>1662663.9702999999</v>
      </c>
      <c r="E3" s="129">
        <f t="shared" si="1"/>
        <v>1866050.1518600001</v>
      </c>
      <c r="F3" s="129">
        <f t="shared" si="1"/>
        <v>1609068.3746199999</v>
      </c>
      <c r="G3" s="129">
        <f t="shared" si="1"/>
        <v>1675476.3680999998</v>
      </c>
      <c r="H3" s="129">
        <f t="shared" si="1"/>
        <v>1595970.92032</v>
      </c>
      <c r="I3" s="129">
        <f t="shared" si="1"/>
        <v>1469298.9334</v>
      </c>
      <c r="J3" s="129">
        <f t="shared" si="1"/>
        <v>1665277.4039799999</v>
      </c>
      <c r="K3" s="129">
        <f t="shared" si="1"/>
        <v>1644613.6158</v>
      </c>
      <c r="L3" s="129">
        <f t="shared" si="1"/>
        <v>2082399.9439300001</v>
      </c>
      <c r="M3" s="129">
        <f t="shared" si="1"/>
        <v>2162553.0606</v>
      </c>
      <c r="N3" s="129">
        <f t="shared" si="1"/>
        <v>2131549.5938099995</v>
      </c>
      <c r="O3" s="129">
        <f t="shared" si="1"/>
        <v>21216969.707789999</v>
      </c>
    </row>
    <row r="4" spans="1:15" s="67" customFormat="1" ht="15" x14ac:dyDescent="0.25">
      <c r="A4" s="37">
        <v>2018</v>
      </c>
      <c r="B4" s="40" t="s">
        <v>130</v>
      </c>
      <c r="C4" s="130">
        <v>547279.73702999996</v>
      </c>
      <c r="D4" s="130">
        <v>534707.37503999996</v>
      </c>
      <c r="E4" s="130">
        <v>599959.42050000001</v>
      </c>
      <c r="F4" s="130">
        <v>534080.27081000002</v>
      </c>
      <c r="G4" s="130">
        <v>559518.48658999999</v>
      </c>
      <c r="H4" s="130">
        <v>447538.40782999998</v>
      </c>
      <c r="I4" s="130">
        <v>533622.87652000005</v>
      </c>
      <c r="J4" s="130">
        <v>499509.19413999998</v>
      </c>
      <c r="K4" s="130">
        <v>549492.1348</v>
      </c>
      <c r="L4" s="130">
        <v>646432.00133999996</v>
      </c>
      <c r="M4" s="130">
        <v>649371.48759000003</v>
      </c>
      <c r="N4" s="130"/>
      <c r="O4" s="131">
        <v>6101511.39219</v>
      </c>
    </row>
    <row r="5" spans="1:15" ht="15" x14ac:dyDescent="0.25">
      <c r="A5" s="39">
        <v>2017</v>
      </c>
      <c r="B5" s="40" t="s">
        <v>130</v>
      </c>
      <c r="C5" s="130">
        <v>523301.51370000001</v>
      </c>
      <c r="D5" s="130">
        <v>556349.95571000001</v>
      </c>
      <c r="E5" s="130">
        <v>622260.37211</v>
      </c>
      <c r="F5" s="130">
        <v>523468.58825999999</v>
      </c>
      <c r="G5" s="130">
        <v>528447.99014000001</v>
      </c>
      <c r="H5" s="130">
        <v>466088.37203000003</v>
      </c>
      <c r="I5" s="130">
        <v>429421.15441999998</v>
      </c>
      <c r="J5" s="130">
        <v>541679.69484999997</v>
      </c>
      <c r="K5" s="130">
        <v>472874.20572000003</v>
      </c>
      <c r="L5" s="130">
        <v>576909.77853000001</v>
      </c>
      <c r="M5" s="130">
        <v>566190.40423999995</v>
      </c>
      <c r="N5" s="130">
        <v>562187.32629999996</v>
      </c>
      <c r="O5" s="131">
        <v>6369179.3560100002</v>
      </c>
    </row>
    <row r="6" spans="1:15" s="67" customFormat="1" ht="15" x14ac:dyDescent="0.25">
      <c r="A6" s="37">
        <v>2018</v>
      </c>
      <c r="B6" s="40" t="s">
        <v>131</v>
      </c>
      <c r="C6" s="130">
        <v>225382.39082</v>
      </c>
      <c r="D6" s="130">
        <v>211800.01613999999</v>
      </c>
      <c r="E6" s="130">
        <v>207215.23246999999</v>
      </c>
      <c r="F6" s="130">
        <v>149359.97605999999</v>
      </c>
      <c r="G6" s="130">
        <v>213056.61506000001</v>
      </c>
      <c r="H6" s="130">
        <v>167647.90736000001</v>
      </c>
      <c r="I6" s="130">
        <v>104400.09324</v>
      </c>
      <c r="J6" s="130">
        <v>111086.59939</v>
      </c>
      <c r="K6" s="130">
        <v>152326.77858000001</v>
      </c>
      <c r="L6" s="130">
        <v>201970.67983000001</v>
      </c>
      <c r="M6" s="130">
        <v>300674.79262999998</v>
      </c>
      <c r="N6" s="130"/>
      <c r="O6" s="131">
        <v>2044921.08158</v>
      </c>
    </row>
    <row r="7" spans="1:15" ht="15" x14ac:dyDescent="0.25">
      <c r="A7" s="39">
        <v>2017</v>
      </c>
      <c r="B7" s="40" t="s">
        <v>131</v>
      </c>
      <c r="C7" s="130">
        <v>193141.91093000001</v>
      </c>
      <c r="D7" s="130">
        <v>168162.27752</v>
      </c>
      <c r="E7" s="130">
        <v>154358.60445000001</v>
      </c>
      <c r="F7" s="130">
        <v>119338.0952</v>
      </c>
      <c r="G7" s="130">
        <v>128812.80855</v>
      </c>
      <c r="H7" s="130">
        <v>190392.67696000001</v>
      </c>
      <c r="I7" s="130">
        <v>120607.99527</v>
      </c>
      <c r="J7" s="130">
        <v>100994.30774</v>
      </c>
      <c r="K7" s="130">
        <v>142896.14631000001</v>
      </c>
      <c r="L7" s="130">
        <v>232093.07686</v>
      </c>
      <c r="M7" s="130">
        <v>320619.67991000001</v>
      </c>
      <c r="N7" s="130">
        <v>359363.73366999999</v>
      </c>
      <c r="O7" s="131">
        <v>2230781.3133700001</v>
      </c>
    </row>
    <row r="8" spans="1:15" s="67" customFormat="1" ht="15" x14ac:dyDescent="0.25">
      <c r="A8" s="37">
        <v>2018</v>
      </c>
      <c r="B8" s="40" t="s">
        <v>132</v>
      </c>
      <c r="C8" s="130">
        <v>119844.95706</v>
      </c>
      <c r="D8" s="130">
        <v>117642.80637000001</v>
      </c>
      <c r="E8" s="130">
        <v>141261.24333999999</v>
      </c>
      <c r="F8" s="130">
        <v>128539.1422</v>
      </c>
      <c r="G8" s="130">
        <v>137414.42142</v>
      </c>
      <c r="H8" s="130">
        <v>118811.43697</v>
      </c>
      <c r="I8" s="130">
        <v>125990.45646</v>
      </c>
      <c r="J8" s="130">
        <v>111661.4577</v>
      </c>
      <c r="K8" s="130">
        <v>143666.86329000001</v>
      </c>
      <c r="L8" s="130">
        <v>141557.73032999999</v>
      </c>
      <c r="M8" s="130">
        <v>150615.10858</v>
      </c>
      <c r="N8" s="130"/>
      <c r="O8" s="131">
        <v>1437005.62372</v>
      </c>
    </row>
    <row r="9" spans="1:15" ht="15" x14ac:dyDescent="0.25">
      <c r="A9" s="39">
        <v>2017</v>
      </c>
      <c r="B9" s="40" t="s">
        <v>132</v>
      </c>
      <c r="C9" s="130">
        <v>98588.702839999998</v>
      </c>
      <c r="D9" s="130">
        <v>100801.50216</v>
      </c>
      <c r="E9" s="130">
        <v>123925.27827</v>
      </c>
      <c r="F9" s="130">
        <v>106737.59759999999</v>
      </c>
      <c r="G9" s="130">
        <v>113793.92883999999</v>
      </c>
      <c r="H9" s="130">
        <v>110904.22930000001</v>
      </c>
      <c r="I9" s="130">
        <v>113949.22528</v>
      </c>
      <c r="J9" s="130">
        <v>130550.48045</v>
      </c>
      <c r="K9" s="130">
        <v>121419.57322999999</v>
      </c>
      <c r="L9" s="130">
        <v>142803.85561</v>
      </c>
      <c r="M9" s="130">
        <v>134831.49648</v>
      </c>
      <c r="N9" s="130">
        <v>117563.22825</v>
      </c>
      <c r="O9" s="131">
        <v>1415869.09831</v>
      </c>
    </row>
    <row r="10" spans="1:15" s="67" customFormat="1" ht="15" x14ac:dyDescent="0.25">
      <c r="A10" s="37">
        <v>2018</v>
      </c>
      <c r="B10" s="40" t="s">
        <v>133</v>
      </c>
      <c r="C10" s="130">
        <v>108480.37629</v>
      </c>
      <c r="D10" s="130">
        <v>107631.09927999999</v>
      </c>
      <c r="E10" s="130">
        <v>114743.12595</v>
      </c>
      <c r="F10" s="130">
        <v>103064.18682</v>
      </c>
      <c r="G10" s="130">
        <v>98804.532489999998</v>
      </c>
      <c r="H10" s="130">
        <v>72221.281919999994</v>
      </c>
      <c r="I10" s="130">
        <v>76565.920929999993</v>
      </c>
      <c r="J10" s="130">
        <v>91165.894759999996</v>
      </c>
      <c r="K10" s="130">
        <v>154308.28941</v>
      </c>
      <c r="L10" s="130">
        <v>177211.81096</v>
      </c>
      <c r="M10" s="130">
        <v>158549.05671</v>
      </c>
      <c r="N10" s="130"/>
      <c r="O10" s="131">
        <v>1262745.57552</v>
      </c>
    </row>
    <row r="11" spans="1:15" ht="15" x14ac:dyDescent="0.25">
      <c r="A11" s="39">
        <v>2017</v>
      </c>
      <c r="B11" s="40" t="s">
        <v>133</v>
      </c>
      <c r="C11" s="130">
        <v>96308.269539999994</v>
      </c>
      <c r="D11" s="130">
        <v>90329.652660000007</v>
      </c>
      <c r="E11" s="130">
        <v>114439.77606</v>
      </c>
      <c r="F11" s="130">
        <v>97130.478149999995</v>
      </c>
      <c r="G11" s="130">
        <v>96648.830149999994</v>
      </c>
      <c r="H11" s="130">
        <v>75691.72696</v>
      </c>
      <c r="I11" s="130">
        <v>62661.457069999997</v>
      </c>
      <c r="J11" s="130">
        <v>83044.944489999994</v>
      </c>
      <c r="K11" s="130">
        <v>93820.252040000007</v>
      </c>
      <c r="L11" s="130">
        <v>176140.10607000001</v>
      </c>
      <c r="M11" s="130">
        <v>162383.61006000001</v>
      </c>
      <c r="N11" s="130">
        <v>131136.94415</v>
      </c>
      <c r="O11" s="131">
        <v>1279736.0474</v>
      </c>
    </row>
    <row r="12" spans="1:15" s="67" customFormat="1" ht="15" x14ac:dyDescent="0.25">
      <c r="A12" s="37">
        <v>2018</v>
      </c>
      <c r="B12" s="40" t="s">
        <v>134</v>
      </c>
      <c r="C12" s="130">
        <v>153621.37202000001</v>
      </c>
      <c r="D12" s="130">
        <v>132753.50149</v>
      </c>
      <c r="E12" s="130">
        <v>124563.13004</v>
      </c>
      <c r="F12" s="130">
        <v>147757.61514000001</v>
      </c>
      <c r="G12" s="130">
        <v>140152.84507000001</v>
      </c>
      <c r="H12" s="130">
        <v>100410.05783000001</v>
      </c>
      <c r="I12" s="130">
        <v>118245.89388</v>
      </c>
      <c r="J12" s="130">
        <v>64145.920039999997</v>
      </c>
      <c r="K12" s="130">
        <v>131516.27781</v>
      </c>
      <c r="L12" s="130">
        <v>178667.55089000001</v>
      </c>
      <c r="M12" s="130">
        <v>180646.67572999999</v>
      </c>
      <c r="N12" s="130"/>
      <c r="O12" s="131">
        <v>1472480.8399400001</v>
      </c>
    </row>
    <row r="13" spans="1:15" ht="15" x14ac:dyDescent="0.25">
      <c r="A13" s="39">
        <v>2017</v>
      </c>
      <c r="B13" s="40" t="s">
        <v>134</v>
      </c>
      <c r="C13" s="130">
        <v>153847.91657</v>
      </c>
      <c r="D13" s="130">
        <v>151901.18035000001</v>
      </c>
      <c r="E13" s="130">
        <v>166205.42861</v>
      </c>
      <c r="F13" s="130">
        <v>136966.56799000001</v>
      </c>
      <c r="G13" s="130">
        <v>122369.90646</v>
      </c>
      <c r="H13" s="130">
        <v>112166.45758</v>
      </c>
      <c r="I13" s="130">
        <v>125186.78969999999</v>
      </c>
      <c r="J13" s="130">
        <v>96913.546650000004</v>
      </c>
      <c r="K13" s="130">
        <v>180510.32892999999</v>
      </c>
      <c r="L13" s="130">
        <v>241707.40296000001</v>
      </c>
      <c r="M13" s="130">
        <v>215916.20973999999</v>
      </c>
      <c r="N13" s="130">
        <v>159069.47925999999</v>
      </c>
      <c r="O13" s="131">
        <v>1862761.2148</v>
      </c>
    </row>
    <row r="14" spans="1:15" s="67" customFormat="1" ht="15" x14ac:dyDescent="0.25">
      <c r="A14" s="37">
        <v>2018</v>
      </c>
      <c r="B14" s="40" t="s">
        <v>135</v>
      </c>
      <c r="C14" s="130">
        <v>63471.14228</v>
      </c>
      <c r="D14" s="130">
        <v>57999.799489999998</v>
      </c>
      <c r="E14" s="130">
        <v>47264.551149999999</v>
      </c>
      <c r="F14" s="130">
        <v>28798.931809999998</v>
      </c>
      <c r="G14" s="130">
        <v>27552.43924</v>
      </c>
      <c r="H14" s="130">
        <v>17097.2582</v>
      </c>
      <c r="I14" s="130">
        <v>17987.946319999999</v>
      </c>
      <c r="J14" s="130">
        <v>16805.825659999999</v>
      </c>
      <c r="K14" s="130">
        <v>26288.014019999999</v>
      </c>
      <c r="L14" s="130">
        <v>28407.48532</v>
      </c>
      <c r="M14" s="130">
        <v>34913.681479999999</v>
      </c>
      <c r="N14" s="130"/>
      <c r="O14" s="131">
        <v>366587.07497000002</v>
      </c>
    </row>
    <row r="15" spans="1:15" ht="15" x14ac:dyDescent="0.25">
      <c r="A15" s="39">
        <v>2017</v>
      </c>
      <c r="B15" s="40" t="s">
        <v>135</v>
      </c>
      <c r="C15" s="130">
        <v>25053.806250000001</v>
      </c>
      <c r="D15" s="130">
        <v>28959.574209999999</v>
      </c>
      <c r="E15" s="130">
        <v>31758.512920000001</v>
      </c>
      <c r="F15" s="130">
        <v>27550.555660000002</v>
      </c>
      <c r="G15" s="130">
        <v>25553.172859999999</v>
      </c>
      <c r="H15" s="130">
        <v>25930.344700000001</v>
      </c>
      <c r="I15" s="130">
        <v>17993.175630000002</v>
      </c>
      <c r="J15" s="130">
        <v>24031.04003</v>
      </c>
      <c r="K15" s="130">
        <v>16366.567499999999</v>
      </c>
      <c r="L15" s="130">
        <v>23613.366549999999</v>
      </c>
      <c r="M15" s="130">
        <v>32484.806939999999</v>
      </c>
      <c r="N15" s="130">
        <v>43622.536079999998</v>
      </c>
      <c r="O15" s="131">
        <v>322917.45932999998</v>
      </c>
    </row>
    <row r="16" spans="1:15" ht="15" x14ac:dyDescent="0.25">
      <c r="A16" s="37">
        <v>2018</v>
      </c>
      <c r="B16" s="40" t="s">
        <v>136</v>
      </c>
      <c r="C16" s="130">
        <v>77553.726509999993</v>
      </c>
      <c r="D16" s="130">
        <v>83548.081090000007</v>
      </c>
      <c r="E16" s="130">
        <v>65103.239679999999</v>
      </c>
      <c r="F16" s="130">
        <v>53878.586889999999</v>
      </c>
      <c r="G16" s="130">
        <v>72477.135729999995</v>
      </c>
      <c r="H16" s="130">
        <v>86879.483730000007</v>
      </c>
      <c r="I16" s="130">
        <v>90291.354330000002</v>
      </c>
      <c r="J16" s="130">
        <v>66542.850229999996</v>
      </c>
      <c r="K16" s="130">
        <v>119426.97013</v>
      </c>
      <c r="L16" s="130">
        <v>122858.87014</v>
      </c>
      <c r="M16" s="130">
        <v>101133.17666</v>
      </c>
      <c r="N16" s="130"/>
      <c r="O16" s="131">
        <v>939693.47511999996</v>
      </c>
    </row>
    <row r="17" spans="1:15" ht="15" x14ac:dyDescent="0.25">
      <c r="A17" s="39">
        <v>2017</v>
      </c>
      <c r="B17" s="40" t="s">
        <v>136</v>
      </c>
      <c r="C17" s="130">
        <v>72553.879400000005</v>
      </c>
      <c r="D17" s="130">
        <v>56698.544040000001</v>
      </c>
      <c r="E17" s="130">
        <v>62550.802020000003</v>
      </c>
      <c r="F17" s="130">
        <v>54475.132640000003</v>
      </c>
      <c r="G17" s="130">
        <v>98506.515249999997</v>
      </c>
      <c r="H17" s="130">
        <v>72979.066900000005</v>
      </c>
      <c r="I17" s="130">
        <v>63649.258909999997</v>
      </c>
      <c r="J17" s="130">
        <v>83484.789269999994</v>
      </c>
      <c r="K17" s="130">
        <v>118488.16482000001</v>
      </c>
      <c r="L17" s="130">
        <v>92727.963319999995</v>
      </c>
      <c r="M17" s="130">
        <v>91153.986869999993</v>
      </c>
      <c r="N17" s="130">
        <v>78543.740479999993</v>
      </c>
      <c r="O17" s="131">
        <v>945811.84392000001</v>
      </c>
    </row>
    <row r="18" spans="1:15" ht="15" x14ac:dyDescent="0.25">
      <c r="A18" s="37">
        <v>2018</v>
      </c>
      <c r="B18" s="40" t="s">
        <v>137</v>
      </c>
      <c r="C18" s="130">
        <v>8699.7593300000008</v>
      </c>
      <c r="D18" s="130">
        <v>14888.55919</v>
      </c>
      <c r="E18" s="130">
        <v>18298.714830000001</v>
      </c>
      <c r="F18" s="130">
        <v>11630.61274</v>
      </c>
      <c r="G18" s="130">
        <v>6780.4105499999996</v>
      </c>
      <c r="H18" s="130">
        <v>4806.9034300000003</v>
      </c>
      <c r="I18" s="130">
        <v>4293.7941899999996</v>
      </c>
      <c r="J18" s="130">
        <v>4651.7716099999998</v>
      </c>
      <c r="K18" s="130">
        <v>5349.45957</v>
      </c>
      <c r="L18" s="130">
        <v>5137.6928900000003</v>
      </c>
      <c r="M18" s="130">
        <v>7431.6956700000001</v>
      </c>
      <c r="N18" s="130"/>
      <c r="O18" s="131">
        <v>91969.373999999996</v>
      </c>
    </row>
    <row r="19" spans="1:15" ht="15" x14ac:dyDescent="0.25">
      <c r="A19" s="39">
        <v>2017</v>
      </c>
      <c r="B19" s="40" t="s">
        <v>137</v>
      </c>
      <c r="C19" s="130">
        <v>7065.8872499999998</v>
      </c>
      <c r="D19" s="130">
        <v>8665.6867299999994</v>
      </c>
      <c r="E19" s="130">
        <v>14861.44375</v>
      </c>
      <c r="F19" s="130">
        <v>10094.820299999999</v>
      </c>
      <c r="G19" s="130">
        <v>6492.5089099999996</v>
      </c>
      <c r="H19" s="130">
        <v>3619.6122599999999</v>
      </c>
      <c r="I19" s="130">
        <v>3592.52639</v>
      </c>
      <c r="J19" s="130">
        <v>4815.2303599999996</v>
      </c>
      <c r="K19" s="130">
        <v>3969.2169800000001</v>
      </c>
      <c r="L19" s="130">
        <v>4347.4588299999996</v>
      </c>
      <c r="M19" s="130">
        <v>6933.8124500000004</v>
      </c>
      <c r="N19" s="130">
        <v>10334.590840000001</v>
      </c>
      <c r="O19" s="131">
        <v>84792.795050000001</v>
      </c>
    </row>
    <row r="20" spans="1:15" ht="15" x14ac:dyDescent="0.25">
      <c r="A20" s="37">
        <v>2018</v>
      </c>
      <c r="B20" s="40" t="s">
        <v>138</v>
      </c>
      <c r="C20" s="132">
        <v>218255.13686</v>
      </c>
      <c r="D20" s="132">
        <v>177217.98282</v>
      </c>
      <c r="E20" s="132">
        <v>219741.03091</v>
      </c>
      <c r="F20" s="132">
        <v>213739.28440999999</v>
      </c>
      <c r="G20" s="132">
        <v>211963.13829</v>
      </c>
      <c r="H20" s="130">
        <v>189600.86120000001</v>
      </c>
      <c r="I20" s="130">
        <v>202239.31344</v>
      </c>
      <c r="J20" s="130">
        <v>192379.27569000001</v>
      </c>
      <c r="K20" s="130">
        <v>208986.05824000001</v>
      </c>
      <c r="L20" s="130">
        <v>222160.42084999999</v>
      </c>
      <c r="M20" s="130">
        <v>244079.30682999999</v>
      </c>
      <c r="N20" s="130"/>
      <c r="O20" s="131">
        <v>2300361.8095399998</v>
      </c>
    </row>
    <row r="21" spans="1:15" ht="15" x14ac:dyDescent="0.25">
      <c r="A21" s="39">
        <v>2017</v>
      </c>
      <c r="B21" s="40" t="s">
        <v>138</v>
      </c>
      <c r="C21" s="130">
        <v>170613.20470999999</v>
      </c>
      <c r="D21" s="130">
        <v>170754.34839</v>
      </c>
      <c r="E21" s="130">
        <v>185513.32574999999</v>
      </c>
      <c r="F21" s="130">
        <v>163334.72273000001</v>
      </c>
      <c r="G21" s="130">
        <v>172427.39358999999</v>
      </c>
      <c r="H21" s="130">
        <v>185578.56244000001</v>
      </c>
      <c r="I21" s="130">
        <v>182961.53338000001</v>
      </c>
      <c r="J21" s="130">
        <v>210840.92144000001</v>
      </c>
      <c r="K21" s="130">
        <v>184818.14866000001</v>
      </c>
      <c r="L21" s="130">
        <v>193877.41524</v>
      </c>
      <c r="M21" s="130">
        <v>217663.93703</v>
      </c>
      <c r="N21" s="130">
        <v>221903.21160000001</v>
      </c>
      <c r="O21" s="131">
        <v>2260286.7249599998</v>
      </c>
    </row>
    <row r="22" spans="1:15" ht="15" x14ac:dyDescent="0.25">
      <c r="A22" s="37">
        <v>2018</v>
      </c>
      <c r="B22" s="40" t="s">
        <v>139</v>
      </c>
      <c r="C22" s="132">
        <v>371396.82023000001</v>
      </c>
      <c r="D22" s="132">
        <v>397684.81341</v>
      </c>
      <c r="E22" s="132">
        <v>456328.59917</v>
      </c>
      <c r="F22" s="132">
        <v>412348.27292000002</v>
      </c>
      <c r="G22" s="132">
        <v>428893.33681000001</v>
      </c>
      <c r="H22" s="130">
        <v>384854.31877999997</v>
      </c>
      <c r="I22" s="130">
        <v>405508.20645</v>
      </c>
      <c r="J22" s="130">
        <v>364993.51526999997</v>
      </c>
      <c r="K22" s="130">
        <v>409975.58364000003</v>
      </c>
      <c r="L22" s="130">
        <v>439823.30161999998</v>
      </c>
      <c r="M22" s="130">
        <v>485424.52159000002</v>
      </c>
      <c r="N22" s="130"/>
      <c r="O22" s="131">
        <v>4557231.2898899997</v>
      </c>
    </row>
    <row r="23" spans="1:15" ht="15" x14ac:dyDescent="0.25">
      <c r="A23" s="39">
        <v>2017</v>
      </c>
      <c r="B23" s="40" t="s">
        <v>139</v>
      </c>
      <c r="C23" s="130">
        <v>311572.27987999999</v>
      </c>
      <c r="D23" s="132">
        <v>330041.24852999998</v>
      </c>
      <c r="E23" s="130">
        <v>390176.60791999998</v>
      </c>
      <c r="F23" s="130">
        <v>369971.81608999998</v>
      </c>
      <c r="G23" s="130">
        <v>382423.31335000001</v>
      </c>
      <c r="H23" s="130">
        <v>352619.87118999998</v>
      </c>
      <c r="I23" s="130">
        <v>349275.81735000003</v>
      </c>
      <c r="J23" s="130">
        <v>388922.44870000001</v>
      </c>
      <c r="K23" s="130">
        <v>309451.01160999999</v>
      </c>
      <c r="L23" s="130">
        <v>398179.51996000001</v>
      </c>
      <c r="M23" s="130">
        <v>414375.11687999999</v>
      </c>
      <c r="N23" s="130">
        <v>447824.80317999999</v>
      </c>
      <c r="O23" s="131">
        <v>4444833.8546399996</v>
      </c>
    </row>
    <row r="24" spans="1:15" ht="15" x14ac:dyDescent="0.25">
      <c r="A24" s="37">
        <v>2018</v>
      </c>
      <c r="B24" s="38" t="s">
        <v>14</v>
      </c>
      <c r="C24" s="133">
        <f>C26+C28+C30+C32+C34+C36+C38+C40+C42+C44+C46+C48+C50+C52+C54+C56</f>
        <v>9886862.4284700006</v>
      </c>
      <c r="D24" s="133">
        <f t="shared" ref="D24:O24" si="2">D26+D28+D30+D32+D34+D36+D38+D40+D42+D44+D46+D48+D50+D52+D54+D56</f>
        <v>10688585.909140002</v>
      </c>
      <c r="E24" s="133">
        <f t="shared" si="2"/>
        <v>12707105.703109998</v>
      </c>
      <c r="F24" s="133">
        <f t="shared" si="2"/>
        <v>11356332.643320002</v>
      </c>
      <c r="G24" s="133">
        <f t="shared" si="2"/>
        <v>11591071.582449999</v>
      </c>
      <c r="H24" s="133">
        <f t="shared" si="2"/>
        <v>10593770.315399999</v>
      </c>
      <c r="I24" s="133">
        <f t="shared" si="2"/>
        <v>11559965.805510001</v>
      </c>
      <c r="J24" s="133">
        <f t="shared" si="2"/>
        <v>10110784.573829997</v>
      </c>
      <c r="K24" s="133">
        <f t="shared" si="2"/>
        <v>11727493.45599</v>
      </c>
      <c r="L24" s="133">
        <f t="shared" si="2"/>
        <v>12735650.069870003</v>
      </c>
      <c r="M24" s="133">
        <f t="shared" si="2"/>
        <v>12319387.977030002</v>
      </c>
      <c r="N24" s="133"/>
      <c r="O24" s="133">
        <f t="shared" si="2"/>
        <v>125277010.46412002</v>
      </c>
    </row>
    <row r="25" spans="1:15" ht="15" x14ac:dyDescent="0.25">
      <c r="A25" s="39">
        <v>2017</v>
      </c>
      <c r="B25" s="38" t="s">
        <v>14</v>
      </c>
      <c r="C25" s="133">
        <f>C27+C29+C31+C33+C35+C37+C39+C41+C43+C45+C47+C49+C51+C53+C55+C57</f>
        <v>8505150.0889699999</v>
      </c>
      <c r="D25" s="133">
        <f t="shared" ref="D25:O25" si="3">D27+D29+D31+D33+D35+D37+D39+D41+D43+D45+D47+D49+D51+D53+D55+D57</f>
        <v>9254254.6765799988</v>
      </c>
      <c r="E25" s="133">
        <f t="shared" si="3"/>
        <v>11300816.724669999</v>
      </c>
      <c r="F25" s="133">
        <f t="shared" si="3"/>
        <v>9719383.7847099993</v>
      </c>
      <c r="G25" s="133">
        <f t="shared" si="3"/>
        <v>10317165.36717</v>
      </c>
      <c r="H25" s="133">
        <f t="shared" si="3"/>
        <v>10038815.69875</v>
      </c>
      <c r="I25" s="133">
        <f t="shared" si="3"/>
        <v>9579217.7003999986</v>
      </c>
      <c r="J25" s="133">
        <f t="shared" si="3"/>
        <v>10282033.6635</v>
      </c>
      <c r="K25" s="133">
        <f t="shared" si="3"/>
        <v>9271487.3410700001</v>
      </c>
      <c r="L25" s="133">
        <f t="shared" si="3"/>
        <v>10982556.523710001</v>
      </c>
      <c r="M25" s="133">
        <f t="shared" si="3"/>
        <v>11030040.884670001</v>
      </c>
      <c r="N25" s="133">
        <f t="shared" si="3"/>
        <v>10998080.439559998</v>
      </c>
      <c r="O25" s="133">
        <f t="shared" si="3"/>
        <v>121279002.89376</v>
      </c>
    </row>
    <row r="26" spans="1:15" ht="15" x14ac:dyDescent="0.25">
      <c r="A26" s="37">
        <v>2018</v>
      </c>
      <c r="B26" s="40" t="s">
        <v>140</v>
      </c>
      <c r="C26" s="130">
        <v>695251.14977000002</v>
      </c>
      <c r="D26" s="130">
        <v>698471.58672999998</v>
      </c>
      <c r="E26" s="130">
        <v>791236.79312000005</v>
      </c>
      <c r="F26" s="130">
        <v>706470.03125999996</v>
      </c>
      <c r="G26" s="130">
        <v>747258.26512</v>
      </c>
      <c r="H26" s="130">
        <v>659685.46206000005</v>
      </c>
      <c r="I26" s="130">
        <v>699801.02187000006</v>
      </c>
      <c r="J26" s="130">
        <v>616474.49150999996</v>
      </c>
      <c r="K26" s="130">
        <v>717534.81790999998</v>
      </c>
      <c r="L26" s="130">
        <v>760718.45330000005</v>
      </c>
      <c r="M26" s="130">
        <v>747707.12511999998</v>
      </c>
      <c r="N26" s="130"/>
      <c r="O26" s="131">
        <v>7840609.1977700004</v>
      </c>
    </row>
    <row r="27" spans="1:15" ht="15" x14ac:dyDescent="0.25">
      <c r="A27" s="39">
        <v>2017</v>
      </c>
      <c r="B27" s="40" t="s">
        <v>140</v>
      </c>
      <c r="C27" s="130">
        <v>613304.71678000002</v>
      </c>
      <c r="D27" s="130">
        <v>636040.20463000005</v>
      </c>
      <c r="E27" s="130">
        <v>755210.12973000004</v>
      </c>
      <c r="F27" s="130">
        <v>657577.77752999996</v>
      </c>
      <c r="G27" s="130">
        <v>671398.49175000004</v>
      </c>
      <c r="H27" s="130">
        <v>647072.16252000001</v>
      </c>
      <c r="I27" s="130">
        <v>602878.17588999995</v>
      </c>
      <c r="J27" s="130">
        <v>695782.39795000001</v>
      </c>
      <c r="K27" s="130">
        <v>663202.04679000005</v>
      </c>
      <c r="L27" s="130">
        <v>735965.35864999995</v>
      </c>
      <c r="M27" s="130">
        <v>727390.02636000002</v>
      </c>
      <c r="N27" s="130">
        <v>692208.77677</v>
      </c>
      <c r="O27" s="131">
        <v>8098030.26535</v>
      </c>
    </row>
    <row r="28" spans="1:15" ht="15" x14ac:dyDescent="0.25">
      <c r="A28" s="37">
        <v>2018</v>
      </c>
      <c r="B28" s="40" t="s">
        <v>141</v>
      </c>
      <c r="C28" s="130">
        <v>129006.51098000001</v>
      </c>
      <c r="D28" s="130">
        <v>144501.69852999999</v>
      </c>
      <c r="E28" s="130">
        <v>168931.11551</v>
      </c>
      <c r="F28" s="130">
        <v>149691.78828000001</v>
      </c>
      <c r="G28" s="130">
        <v>142011.98314999999</v>
      </c>
      <c r="H28" s="130">
        <v>117886.58921999999</v>
      </c>
      <c r="I28" s="130">
        <v>149738.80924</v>
      </c>
      <c r="J28" s="130">
        <v>142829.12922</v>
      </c>
      <c r="K28" s="130">
        <v>138501.48308000001</v>
      </c>
      <c r="L28" s="130">
        <v>143265.5356</v>
      </c>
      <c r="M28" s="130">
        <v>124601.87423</v>
      </c>
      <c r="N28" s="130"/>
      <c r="O28" s="131">
        <v>1550966.5170400001</v>
      </c>
    </row>
    <row r="29" spans="1:15" ht="15" x14ac:dyDescent="0.25">
      <c r="A29" s="39">
        <v>2017</v>
      </c>
      <c r="B29" s="40" t="s">
        <v>141</v>
      </c>
      <c r="C29" s="130">
        <v>90876.830560000002</v>
      </c>
      <c r="D29" s="130">
        <v>115885.84125</v>
      </c>
      <c r="E29" s="130">
        <v>158449.07969000001</v>
      </c>
      <c r="F29" s="130">
        <v>120138.99434999999</v>
      </c>
      <c r="G29" s="130">
        <v>130183.29373</v>
      </c>
      <c r="H29" s="130">
        <v>116498.40233</v>
      </c>
      <c r="I29" s="130">
        <v>125318.44102</v>
      </c>
      <c r="J29" s="130">
        <v>177462.74841999999</v>
      </c>
      <c r="K29" s="130">
        <v>110873.10408999999</v>
      </c>
      <c r="L29" s="130">
        <v>134650.65182</v>
      </c>
      <c r="M29" s="130">
        <v>119326.32926</v>
      </c>
      <c r="N29" s="130">
        <v>123400.66881</v>
      </c>
      <c r="O29" s="131">
        <v>1523064.38533</v>
      </c>
    </row>
    <row r="30" spans="1:15" s="67" customFormat="1" ht="15" x14ac:dyDescent="0.25">
      <c r="A30" s="37">
        <v>2018</v>
      </c>
      <c r="B30" s="40" t="s">
        <v>142</v>
      </c>
      <c r="C30" s="130">
        <v>168765.86126999999</v>
      </c>
      <c r="D30" s="130">
        <v>173337.79154999999</v>
      </c>
      <c r="E30" s="130">
        <v>211790.01795000001</v>
      </c>
      <c r="F30" s="130">
        <v>190638.38509</v>
      </c>
      <c r="G30" s="130">
        <v>200048.17971</v>
      </c>
      <c r="H30" s="130">
        <v>152699.56980999999</v>
      </c>
      <c r="I30" s="130">
        <v>184976.44209999999</v>
      </c>
      <c r="J30" s="130">
        <v>158522.32240999999</v>
      </c>
      <c r="K30" s="130">
        <v>193708.82332</v>
      </c>
      <c r="L30" s="130">
        <v>213522.99447000001</v>
      </c>
      <c r="M30" s="130">
        <v>228212.18900000001</v>
      </c>
      <c r="N30" s="130"/>
      <c r="O30" s="131">
        <v>2076222.5766799999</v>
      </c>
    </row>
    <row r="31" spans="1:15" ht="15" x14ac:dyDescent="0.25">
      <c r="A31" s="39">
        <v>2017</v>
      </c>
      <c r="B31" s="40" t="s">
        <v>142</v>
      </c>
      <c r="C31" s="130">
        <v>145475.11775</v>
      </c>
      <c r="D31" s="130">
        <v>155080.07592</v>
      </c>
      <c r="E31" s="130">
        <v>188918.92254999999</v>
      </c>
      <c r="F31" s="130">
        <v>176038.90289</v>
      </c>
      <c r="G31" s="130">
        <v>183391.48592000001</v>
      </c>
      <c r="H31" s="130">
        <v>163098.79897</v>
      </c>
      <c r="I31" s="130">
        <v>158118.46898000001</v>
      </c>
      <c r="J31" s="130">
        <v>201227.19539000001</v>
      </c>
      <c r="K31" s="130">
        <v>169207.31385999999</v>
      </c>
      <c r="L31" s="130">
        <v>210889.30992</v>
      </c>
      <c r="M31" s="130">
        <v>212396.48469000001</v>
      </c>
      <c r="N31" s="130">
        <v>200297.65317000001</v>
      </c>
      <c r="O31" s="131">
        <v>2164139.7300100001</v>
      </c>
    </row>
    <row r="32" spans="1:15" ht="15" x14ac:dyDescent="0.25">
      <c r="A32" s="37">
        <v>2018</v>
      </c>
      <c r="B32" s="40" t="s">
        <v>143</v>
      </c>
      <c r="C32" s="132">
        <v>1349546.5771300001</v>
      </c>
      <c r="D32" s="132">
        <v>1260266.04394</v>
      </c>
      <c r="E32" s="132">
        <v>1560072.2971399999</v>
      </c>
      <c r="F32" s="132">
        <v>1348092.92432</v>
      </c>
      <c r="G32" s="132">
        <v>1461356.6185300001</v>
      </c>
      <c r="H32" s="132">
        <v>1417825.3930299999</v>
      </c>
      <c r="I32" s="132">
        <v>1473177.5875200001</v>
      </c>
      <c r="J32" s="132">
        <v>1375449.2848199999</v>
      </c>
      <c r="K32" s="132">
        <v>1526890.5165800001</v>
      </c>
      <c r="L32" s="132">
        <v>1594667.11093</v>
      </c>
      <c r="M32" s="132">
        <v>1504475.9487600001</v>
      </c>
      <c r="N32" s="132"/>
      <c r="O32" s="131">
        <v>15871820.3027</v>
      </c>
    </row>
    <row r="33" spans="1:15" ht="15" x14ac:dyDescent="0.25">
      <c r="A33" s="39">
        <v>2017</v>
      </c>
      <c r="B33" s="40" t="s">
        <v>143</v>
      </c>
      <c r="C33" s="130">
        <v>1231388.7207200001</v>
      </c>
      <c r="D33" s="130">
        <v>1344226.0219000001</v>
      </c>
      <c r="E33" s="130">
        <v>1519751.7668300001</v>
      </c>
      <c r="F33" s="132">
        <v>1215596.08448</v>
      </c>
      <c r="G33" s="132">
        <v>1319978.4862299999</v>
      </c>
      <c r="H33" s="132">
        <v>1264562.9056800001</v>
      </c>
      <c r="I33" s="132">
        <v>1189186.92334</v>
      </c>
      <c r="J33" s="132">
        <v>1462333.73875</v>
      </c>
      <c r="K33" s="132">
        <v>1277014.87818</v>
      </c>
      <c r="L33" s="132">
        <v>1467694.3577699999</v>
      </c>
      <c r="M33" s="132">
        <v>1386116.4670200001</v>
      </c>
      <c r="N33" s="132">
        <v>1367495.76192</v>
      </c>
      <c r="O33" s="131">
        <v>16045346.112819999</v>
      </c>
    </row>
    <row r="34" spans="1:15" ht="15" x14ac:dyDescent="0.25">
      <c r="A34" s="37">
        <v>2018</v>
      </c>
      <c r="B34" s="40" t="s">
        <v>144</v>
      </c>
      <c r="C34" s="130">
        <v>1427587.84195</v>
      </c>
      <c r="D34" s="130">
        <v>1405065.5529700001</v>
      </c>
      <c r="E34" s="130">
        <v>1678484.7116700001</v>
      </c>
      <c r="F34" s="130">
        <v>1465016.7657900001</v>
      </c>
      <c r="G34" s="130">
        <v>1481149.0508099999</v>
      </c>
      <c r="H34" s="130">
        <v>1354896.3216299999</v>
      </c>
      <c r="I34" s="130">
        <v>1582752.5157600001</v>
      </c>
      <c r="J34" s="130">
        <v>1386054.2559799999</v>
      </c>
      <c r="K34" s="130">
        <v>1462832.4757900001</v>
      </c>
      <c r="L34" s="130">
        <v>1566721.1645200001</v>
      </c>
      <c r="M34" s="130">
        <v>1532840.5530699999</v>
      </c>
      <c r="N34" s="130"/>
      <c r="O34" s="131">
        <v>16343401.20994</v>
      </c>
    </row>
    <row r="35" spans="1:15" ht="15" x14ac:dyDescent="0.25">
      <c r="A35" s="39">
        <v>2017</v>
      </c>
      <c r="B35" s="40" t="s">
        <v>144</v>
      </c>
      <c r="C35" s="130">
        <v>1245597.09164</v>
      </c>
      <c r="D35" s="130">
        <v>1282247.8016900001</v>
      </c>
      <c r="E35" s="130">
        <v>1529906.4652499999</v>
      </c>
      <c r="F35" s="130">
        <v>1345757.02675</v>
      </c>
      <c r="G35" s="130">
        <v>1399031.64497</v>
      </c>
      <c r="H35" s="130">
        <v>1387355.0105999999</v>
      </c>
      <c r="I35" s="130">
        <v>1476034.57712</v>
      </c>
      <c r="J35" s="130">
        <v>1674106.0351799999</v>
      </c>
      <c r="K35" s="130">
        <v>1288891.4571700001</v>
      </c>
      <c r="L35" s="130">
        <v>1531450.2909299999</v>
      </c>
      <c r="M35" s="130">
        <v>1435108.1923499999</v>
      </c>
      <c r="N35" s="130">
        <v>1435766.9268199999</v>
      </c>
      <c r="O35" s="131">
        <v>17031252.520470001</v>
      </c>
    </row>
    <row r="36" spans="1:15" ht="15" x14ac:dyDescent="0.25">
      <c r="A36" s="37">
        <v>2018</v>
      </c>
      <c r="B36" s="40" t="s">
        <v>145</v>
      </c>
      <c r="C36" s="130">
        <v>2285586.5770899998</v>
      </c>
      <c r="D36" s="130">
        <v>2795909.4327799999</v>
      </c>
      <c r="E36" s="130">
        <v>3144328.8087900002</v>
      </c>
      <c r="F36" s="130">
        <v>2902151.9285300002</v>
      </c>
      <c r="G36" s="130">
        <v>2764175.2001200002</v>
      </c>
      <c r="H36" s="130">
        <v>2539981.59613</v>
      </c>
      <c r="I36" s="130">
        <v>2763487.2811099999</v>
      </c>
      <c r="J36" s="130">
        <v>1607805.4542700001</v>
      </c>
      <c r="K36" s="130">
        <v>2605716.8972999998</v>
      </c>
      <c r="L36" s="130">
        <v>2919956.03846</v>
      </c>
      <c r="M36" s="130">
        <v>2768558.2576700002</v>
      </c>
      <c r="N36" s="130"/>
      <c r="O36" s="131">
        <v>29097657.47225</v>
      </c>
    </row>
    <row r="37" spans="1:15" ht="15" x14ac:dyDescent="0.25">
      <c r="A37" s="39">
        <v>2017</v>
      </c>
      <c r="B37" s="40" t="s">
        <v>145</v>
      </c>
      <c r="C37" s="130">
        <v>2064101.66255</v>
      </c>
      <c r="D37" s="130">
        <v>2227157.1272700001</v>
      </c>
      <c r="E37" s="130">
        <v>2708818.3197599999</v>
      </c>
      <c r="F37" s="130">
        <v>2293507.1869800002</v>
      </c>
      <c r="G37" s="130">
        <v>2563698.7144599999</v>
      </c>
      <c r="H37" s="130">
        <v>2495008.5561299999</v>
      </c>
      <c r="I37" s="130">
        <v>2430973.2201999999</v>
      </c>
      <c r="J37" s="130">
        <v>1833654.21964</v>
      </c>
      <c r="K37" s="130">
        <v>2149764.9471800001</v>
      </c>
      <c r="L37" s="130">
        <v>2630083.6725499998</v>
      </c>
      <c r="M37" s="130">
        <v>2643947.9204000002</v>
      </c>
      <c r="N37" s="130">
        <v>2487345.2995699998</v>
      </c>
      <c r="O37" s="131">
        <v>28528060.846689999</v>
      </c>
    </row>
    <row r="38" spans="1:15" ht="15" x14ac:dyDescent="0.25">
      <c r="A38" s="37">
        <v>2018</v>
      </c>
      <c r="B38" s="40" t="s">
        <v>146</v>
      </c>
      <c r="C38" s="130">
        <v>42524.265619999998</v>
      </c>
      <c r="D38" s="130">
        <v>56242.339760000003</v>
      </c>
      <c r="E38" s="130">
        <v>79226.622390000004</v>
      </c>
      <c r="F38" s="130">
        <v>42637.633880000001</v>
      </c>
      <c r="G38" s="130">
        <v>133538.68554000001</v>
      </c>
      <c r="H38" s="130">
        <v>139721.95924</v>
      </c>
      <c r="I38" s="130">
        <v>148742.76595999999</v>
      </c>
      <c r="J38" s="130">
        <v>95641.843789999999</v>
      </c>
      <c r="K38" s="130">
        <v>53268.904289999999</v>
      </c>
      <c r="L38" s="130">
        <v>130754.85827</v>
      </c>
      <c r="M38" s="130">
        <v>29652.930079999998</v>
      </c>
      <c r="N38" s="130"/>
      <c r="O38" s="131">
        <v>951952.80882000003</v>
      </c>
    </row>
    <row r="39" spans="1:15" ht="15" x14ac:dyDescent="0.25">
      <c r="A39" s="39">
        <v>2017</v>
      </c>
      <c r="B39" s="40" t="s">
        <v>146</v>
      </c>
      <c r="C39" s="130">
        <v>65125.639880000002</v>
      </c>
      <c r="D39" s="130">
        <v>84700.491330000004</v>
      </c>
      <c r="E39" s="130">
        <v>148505.58248000001</v>
      </c>
      <c r="F39" s="130">
        <v>72460.498909999995</v>
      </c>
      <c r="G39" s="130">
        <v>114131.60739</v>
      </c>
      <c r="H39" s="130">
        <v>158069.96716999999</v>
      </c>
      <c r="I39" s="130">
        <v>90677.540630000003</v>
      </c>
      <c r="J39" s="130">
        <v>166168.74025</v>
      </c>
      <c r="K39" s="130">
        <v>103600.68257999999</v>
      </c>
      <c r="L39" s="130">
        <v>87976.727379999997</v>
      </c>
      <c r="M39" s="130">
        <v>125763.03137</v>
      </c>
      <c r="N39" s="130">
        <v>120779.26479</v>
      </c>
      <c r="O39" s="131">
        <v>1337959.77416</v>
      </c>
    </row>
    <row r="40" spans="1:15" ht="15" x14ac:dyDescent="0.25">
      <c r="A40" s="37">
        <v>2018</v>
      </c>
      <c r="B40" s="40" t="s">
        <v>147</v>
      </c>
      <c r="C40" s="130">
        <v>767149.65153999999</v>
      </c>
      <c r="D40" s="130">
        <v>879691.20608000003</v>
      </c>
      <c r="E40" s="130">
        <v>1028302.50552</v>
      </c>
      <c r="F40" s="130">
        <v>948811.30611</v>
      </c>
      <c r="G40" s="130">
        <v>985796.77697000001</v>
      </c>
      <c r="H40" s="130">
        <v>861813.13052000001</v>
      </c>
      <c r="I40" s="130">
        <v>871348.81053999998</v>
      </c>
      <c r="J40" s="130">
        <v>800940.44319000002</v>
      </c>
      <c r="K40" s="130">
        <v>999945.28870000003</v>
      </c>
      <c r="L40" s="130">
        <v>1113440.8870000001</v>
      </c>
      <c r="M40" s="130">
        <v>1094946.1641500001</v>
      </c>
      <c r="N40" s="130"/>
      <c r="O40" s="131">
        <v>10352186.17032</v>
      </c>
    </row>
    <row r="41" spans="1:15" ht="15" x14ac:dyDescent="0.25">
      <c r="A41" s="39">
        <v>2017</v>
      </c>
      <c r="B41" s="40" t="s">
        <v>147</v>
      </c>
      <c r="C41" s="130">
        <v>602346.70608000003</v>
      </c>
      <c r="D41" s="130">
        <v>694395.46687</v>
      </c>
      <c r="E41" s="130">
        <v>906554.98791999999</v>
      </c>
      <c r="F41" s="130">
        <v>786596.42903999996</v>
      </c>
      <c r="G41" s="130">
        <v>878328.83817999996</v>
      </c>
      <c r="H41" s="130">
        <v>871689.41307999997</v>
      </c>
      <c r="I41" s="130">
        <v>806283.49323000002</v>
      </c>
      <c r="J41" s="130">
        <v>957747.96215000004</v>
      </c>
      <c r="K41" s="130">
        <v>862433.73719999997</v>
      </c>
      <c r="L41" s="130">
        <v>1012736.8567</v>
      </c>
      <c r="M41" s="130">
        <v>1009109.11751</v>
      </c>
      <c r="N41" s="130">
        <v>1090438.2777199999</v>
      </c>
      <c r="O41" s="131">
        <v>10478661.28568</v>
      </c>
    </row>
    <row r="42" spans="1:15" ht="15" x14ac:dyDescent="0.25">
      <c r="A42" s="37">
        <v>2018</v>
      </c>
      <c r="B42" s="40" t="s">
        <v>148</v>
      </c>
      <c r="C42" s="130">
        <v>511896.46207000001</v>
      </c>
      <c r="D42" s="130">
        <v>547434.08953999996</v>
      </c>
      <c r="E42" s="130">
        <v>635738.99323000002</v>
      </c>
      <c r="F42" s="130">
        <v>602518.08062000002</v>
      </c>
      <c r="G42" s="130">
        <v>622870.83970000001</v>
      </c>
      <c r="H42" s="130">
        <v>551106.60337000003</v>
      </c>
      <c r="I42" s="130">
        <v>611829.02404000005</v>
      </c>
      <c r="J42" s="130">
        <v>551118.66381000006</v>
      </c>
      <c r="K42" s="130">
        <v>613335.34054999996</v>
      </c>
      <c r="L42" s="130">
        <v>702740.85744000005</v>
      </c>
      <c r="M42" s="130">
        <v>704136.18333999999</v>
      </c>
      <c r="N42" s="130"/>
      <c r="O42" s="131">
        <v>6654725.1377100004</v>
      </c>
    </row>
    <row r="43" spans="1:15" ht="15" x14ac:dyDescent="0.25">
      <c r="A43" s="39">
        <v>2017</v>
      </c>
      <c r="B43" s="40" t="s">
        <v>148</v>
      </c>
      <c r="C43" s="130">
        <v>388710.50743</v>
      </c>
      <c r="D43" s="130">
        <v>432230.30108</v>
      </c>
      <c r="E43" s="130">
        <v>516939.84113000002</v>
      </c>
      <c r="F43" s="130">
        <v>484507.63029</v>
      </c>
      <c r="G43" s="130">
        <v>508707.00227</v>
      </c>
      <c r="H43" s="130">
        <v>506013.32293000002</v>
      </c>
      <c r="I43" s="130">
        <v>472926.82644999999</v>
      </c>
      <c r="J43" s="130">
        <v>564435.62714999996</v>
      </c>
      <c r="K43" s="130">
        <v>479730.97213000001</v>
      </c>
      <c r="L43" s="130">
        <v>542054.69666000002</v>
      </c>
      <c r="M43" s="130">
        <v>580685.43371999997</v>
      </c>
      <c r="N43" s="130">
        <v>603670.95004000003</v>
      </c>
      <c r="O43" s="131">
        <v>6080613.1112799998</v>
      </c>
    </row>
    <row r="44" spans="1:15" ht="15" x14ac:dyDescent="0.25">
      <c r="A44" s="37">
        <v>2018</v>
      </c>
      <c r="B44" s="40" t="s">
        <v>149</v>
      </c>
      <c r="C44" s="130">
        <v>597362.91913000005</v>
      </c>
      <c r="D44" s="130">
        <v>635670.26352000004</v>
      </c>
      <c r="E44" s="130">
        <v>752676.18845000002</v>
      </c>
      <c r="F44" s="130">
        <v>698004.58819000004</v>
      </c>
      <c r="G44" s="130">
        <v>716103.78824999998</v>
      </c>
      <c r="H44" s="130">
        <v>656961.71747000003</v>
      </c>
      <c r="I44" s="130">
        <v>687034.04480000003</v>
      </c>
      <c r="J44" s="130">
        <v>600840.76934999996</v>
      </c>
      <c r="K44" s="130">
        <v>664158.36199999996</v>
      </c>
      <c r="L44" s="130">
        <v>715731.46718000004</v>
      </c>
      <c r="M44" s="130">
        <v>730216.51376</v>
      </c>
      <c r="N44" s="130"/>
      <c r="O44" s="131">
        <v>7454760.6221000003</v>
      </c>
    </row>
    <row r="45" spans="1:15" ht="15" x14ac:dyDescent="0.25">
      <c r="A45" s="39">
        <v>2017</v>
      </c>
      <c r="B45" s="40" t="s">
        <v>149</v>
      </c>
      <c r="C45" s="130">
        <v>464679.32507000002</v>
      </c>
      <c r="D45" s="130">
        <v>500561.75339999999</v>
      </c>
      <c r="E45" s="130">
        <v>611686.63208000001</v>
      </c>
      <c r="F45" s="130">
        <v>546671.35161000001</v>
      </c>
      <c r="G45" s="130">
        <v>570053.03044999996</v>
      </c>
      <c r="H45" s="130">
        <v>560114.40871999995</v>
      </c>
      <c r="I45" s="130">
        <v>532006.61095</v>
      </c>
      <c r="J45" s="130">
        <v>607603.94368000003</v>
      </c>
      <c r="K45" s="130">
        <v>521152.86184000003</v>
      </c>
      <c r="L45" s="130">
        <v>624817.50066999998</v>
      </c>
      <c r="M45" s="130">
        <v>644682.23548000003</v>
      </c>
      <c r="N45" s="130">
        <v>625200.64228000003</v>
      </c>
      <c r="O45" s="131">
        <v>6809230.2962300004</v>
      </c>
    </row>
    <row r="46" spans="1:15" ht="15" x14ac:dyDescent="0.25">
      <c r="A46" s="37">
        <v>2018</v>
      </c>
      <c r="B46" s="40" t="s">
        <v>150</v>
      </c>
      <c r="C46" s="130">
        <v>1117504.07648</v>
      </c>
      <c r="D46" s="130">
        <v>1147472.13476</v>
      </c>
      <c r="E46" s="130">
        <v>1287275.1336600001</v>
      </c>
      <c r="F46" s="130">
        <v>1122432.77419</v>
      </c>
      <c r="G46" s="130">
        <v>1204113.9001800001</v>
      </c>
      <c r="H46" s="130">
        <v>1197254.77266</v>
      </c>
      <c r="I46" s="130">
        <v>1263956.58613</v>
      </c>
      <c r="J46" s="130">
        <v>1187410.7341499999</v>
      </c>
      <c r="K46" s="130">
        <v>1410610.1939099999</v>
      </c>
      <c r="L46" s="130">
        <v>1495633.3210400001</v>
      </c>
      <c r="M46" s="130">
        <v>1672226.1248600001</v>
      </c>
      <c r="N46" s="130"/>
      <c r="O46" s="131">
        <v>14105889.75202</v>
      </c>
    </row>
    <row r="47" spans="1:15" ht="15" x14ac:dyDescent="0.25">
      <c r="A47" s="39">
        <v>2017</v>
      </c>
      <c r="B47" s="40" t="s">
        <v>150</v>
      </c>
      <c r="C47" s="130">
        <v>850631.40171999997</v>
      </c>
      <c r="D47" s="130">
        <v>928852.77034000005</v>
      </c>
      <c r="E47" s="130">
        <v>1169206.0498299999</v>
      </c>
      <c r="F47" s="130">
        <v>995610.36797999998</v>
      </c>
      <c r="G47" s="130">
        <v>965129.35251</v>
      </c>
      <c r="H47" s="130">
        <v>897059.50500999996</v>
      </c>
      <c r="I47" s="130">
        <v>789361.78491000005</v>
      </c>
      <c r="J47" s="130">
        <v>846235.76344999997</v>
      </c>
      <c r="K47" s="130">
        <v>739616.71323999995</v>
      </c>
      <c r="L47" s="130">
        <v>1016087.50205</v>
      </c>
      <c r="M47" s="130">
        <v>1073414.37613</v>
      </c>
      <c r="N47" s="130">
        <v>1159659.7968299999</v>
      </c>
      <c r="O47" s="131">
        <v>11430865.384</v>
      </c>
    </row>
    <row r="48" spans="1:15" ht="15" x14ac:dyDescent="0.25">
      <c r="A48" s="37">
        <v>2018</v>
      </c>
      <c r="B48" s="40" t="s">
        <v>151</v>
      </c>
      <c r="C48" s="130">
        <v>208341.55322</v>
      </c>
      <c r="D48" s="130">
        <v>239377.08450999999</v>
      </c>
      <c r="E48" s="130">
        <v>267416.54732999997</v>
      </c>
      <c r="F48" s="130">
        <v>258461.28484000001</v>
      </c>
      <c r="G48" s="130">
        <v>273635.42440999998</v>
      </c>
      <c r="H48" s="130">
        <v>254255.87093999999</v>
      </c>
      <c r="I48" s="130">
        <v>256374.60305000001</v>
      </c>
      <c r="J48" s="130">
        <v>220604.73571000001</v>
      </c>
      <c r="K48" s="130">
        <v>243699.89957000001</v>
      </c>
      <c r="L48" s="130">
        <v>261988.01107000001</v>
      </c>
      <c r="M48" s="130">
        <v>261564.32860000001</v>
      </c>
      <c r="N48" s="130"/>
      <c r="O48" s="131">
        <v>2745719.3432499999</v>
      </c>
    </row>
    <row r="49" spans="1:15" ht="15" x14ac:dyDescent="0.25">
      <c r="A49" s="39">
        <v>2017</v>
      </c>
      <c r="B49" s="40" t="s">
        <v>151</v>
      </c>
      <c r="C49" s="130">
        <v>180942.39872</v>
      </c>
      <c r="D49" s="130">
        <v>202271.86444</v>
      </c>
      <c r="E49" s="130">
        <v>256830.35075000001</v>
      </c>
      <c r="F49" s="130">
        <v>222371.25599000001</v>
      </c>
      <c r="G49" s="130">
        <v>239963.52903000001</v>
      </c>
      <c r="H49" s="130">
        <v>231400.9319</v>
      </c>
      <c r="I49" s="130">
        <v>217437.45954000001</v>
      </c>
      <c r="J49" s="130">
        <v>244812.48556</v>
      </c>
      <c r="K49" s="130">
        <v>205829.61438000001</v>
      </c>
      <c r="L49" s="130">
        <v>230035.07008</v>
      </c>
      <c r="M49" s="130">
        <v>237808.23217999999</v>
      </c>
      <c r="N49" s="130">
        <v>235846.60983999999</v>
      </c>
      <c r="O49" s="131">
        <v>2705549.80241</v>
      </c>
    </row>
    <row r="50" spans="1:15" ht="15" x14ac:dyDescent="0.25">
      <c r="A50" s="37">
        <v>2018</v>
      </c>
      <c r="B50" s="40" t="s">
        <v>152</v>
      </c>
      <c r="C50" s="130">
        <v>141692.58790000001</v>
      </c>
      <c r="D50" s="130">
        <v>195479.57667000001</v>
      </c>
      <c r="E50" s="130">
        <v>522695.18523</v>
      </c>
      <c r="F50" s="130">
        <v>354849.10265999998</v>
      </c>
      <c r="G50" s="130">
        <v>251183.09607999999</v>
      </c>
      <c r="H50" s="130">
        <v>198941.2611</v>
      </c>
      <c r="I50" s="130">
        <v>260011.25665</v>
      </c>
      <c r="J50" s="130">
        <v>896605.72088000004</v>
      </c>
      <c r="K50" s="130">
        <v>590986.01014999999</v>
      </c>
      <c r="L50" s="130">
        <v>474424.44884000003</v>
      </c>
      <c r="M50" s="130">
        <v>272342.92439</v>
      </c>
      <c r="N50" s="130"/>
      <c r="O50" s="131">
        <v>4159211.1705499999</v>
      </c>
    </row>
    <row r="51" spans="1:15" ht="15" x14ac:dyDescent="0.25">
      <c r="A51" s="39">
        <v>2017</v>
      </c>
      <c r="B51" s="40" t="s">
        <v>152</v>
      </c>
      <c r="C51" s="130">
        <v>198486.61814999999</v>
      </c>
      <c r="D51" s="130">
        <v>251788.18276</v>
      </c>
      <c r="E51" s="130">
        <v>338911.83844000002</v>
      </c>
      <c r="F51" s="130">
        <v>345064.09792999999</v>
      </c>
      <c r="G51" s="130">
        <v>302669.66272000002</v>
      </c>
      <c r="H51" s="130">
        <v>252020.96518</v>
      </c>
      <c r="I51" s="130">
        <v>265027.53391</v>
      </c>
      <c r="J51" s="130">
        <v>323546.42946000001</v>
      </c>
      <c r="K51" s="130">
        <v>232554.26246</v>
      </c>
      <c r="L51" s="130">
        <v>220971.15750999999</v>
      </c>
      <c r="M51" s="130">
        <v>266195.85187999997</v>
      </c>
      <c r="N51" s="130">
        <v>281485.85862999997</v>
      </c>
      <c r="O51" s="131">
        <v>3278722.45903</v>
      </c>
    </row>
    <row r="52" spans="1:15" ht="15" x14ac:dyDescent="0.25">
      <c r="A52" s="37">
        <v>2018</v>
      </c>
      <c r="B52" s="40" t="s">
        <v>153</v>
      </c>
      <c r="C52" s="130">
        <v>106506.34802</v>
      </c>
      <c r="D52" s="130">
        <v>149655.0753</v>
      </c>
      <c r="E52" s="130">
        <v>147926.57779000001</v>
      </c>
      <c r="F52" s="130">
        <v>189961.07772999999</v>
      </c>
      <c r="G52" s="130">
        <v>190016.05770999999</v>
      </c>
      <c r="H52" s="130">
        <v>123041.7739</v>
      </c>
      <c r="I52" s="130">
        <v>197344.31156999999</v>
      </c>
      <c r="J52" s="130">
        <v>119775.07057</v>
      </c>
      <c r="K52" s="130">
        <v>122785.72756</v>
      </c>
      <c r="L52" s="130">
        <v>206729.96763999999</v>
      </c>
      <c r="M52" s="130">
        <v>228311.88607000001</v>
      </c>
      <c r="N52" s="130"/>
      <c r="O52" s="131">
        <v>1782053.8738599999</v>
      </c>
    </row>
    <row r="53" spans="1:15" ht="15" x14ac:dyDescent="0.25">
      <c r="A53" s="39">
        <v>2017</v>
      </c>
      <c r="B53" s="40" t="s">
        <v>153</v>
      </c>
      <c r="C53" s="130">
        <v>99964.754350000003</v>
      </c>
      <c r="D53" s="130">
        <v>122114.31127000001</v>
      </c>
      <c r="E53" s="130">
        <v>147396.47138</v>
      </c>
      <c r="F53" s="130">
        <v>137727.17058999999</v>
      </c>
      <c r="G53" s="130">
        <v>131955.44761999999</v>
      </c>
      <c r="H53" s="130">
        <v>156546.92847000001</v>
      </c>
      <c r="I53" s="130">
        <v>111487.75456</v>
      </c>
      <c r="J53" s="130">
        <v>159009.36577</v>
      </c>
      <c r="K53" s="130">
        <v>151239.85154</v>
      </c>
      <c r="L53" s="130">
        <v>145058.47693999999</v>
      </c>
      <c r="M53" s="130">
        <v>173029.13488999999</v>
      </c>
      <c r="N53" s="130">
        <v>202981.92694999999</v>
      </c>
      <c r="O53" s="131">
        <v>1738511.59433</v>
      </c>
    </row>
    <row r="54" spans="1:15" ht="15" x14ac:dyDescent="0.25">
      <c r="A54" s="37">
        <v>2018</v>
      </c>
      <c r="B54" s="40" t="s">
        <v>154</v>
      </c>
      <c r="C54" s="130">
        <v>331308.77552999998</v>
      </c>
      <c r="D54" s="130">
        <v>350922.10019000003</v>
      </c>
      <c r="E54" s="130">
        <v>417498.91473000002</v>
      </c>
      <c r="F54" s="130">
        <v>365936.32127000001</v>
      </c>
      <c r="G54" s="130">
        <v>406284.34727999999</v>
      </c>
      <c r="H54" s="130">
        <v>357654.36202</v>
      </c>
      <c r="I54" s="130">
        <v>401521.59947000002</v>
      </c>
      <c r="J54" s="130">
        <v>342803.80852999998</v>
      </c>
      <c r="K54" s="130">
        <v>374361.98946999997</v>
      </c>
      <c r="L54" s="130">
        <v>422960.68440999999</v>
      </c>
      <c r="M54" s="130">
        <v>410320.78834000003</v>
      </c>
      <c r="N54" s="130"/>
      <c r="O54" s="131">
        <v>4181573.6912400001</v>
      </c>
    </row>
    <row r="55" spans="1:15" ht="15" x14ac:dyDescent="0.25">
      <c r="A55" s="39">
        <v>2017</v>
      </c>
      <c r="B55" s="40" t="s">
        <v>154</v>
      </c>
      <c r="C55" s="130">
        <v>257694.12286999999</v>
      </c>
      <c r="D55" s="130">
        <v>269330.11041999998</v>
      </c>
      <c r="E55" s="130">
        <v>329519.41336000001</v>
      </c>
      <c r="F55" s="130">
        <v>309734.94533000002</v>
      </c>
      <c r="G55" s="130">
        <v>327785.21713</v>
      </c>
      <c r="H55" s="130">
        <v>324148.23567000002</v>
      </c>
      <c r="I55" s="130">
        <v>304112.89749</v>
      </c>
      <c r="J55" s="130">
        <v>360308.32639</v>
      </c>
      <c r="K55" s="130">
        <v>310390.50487</v>
      </c>
      <c r="L55" s="130">
        <v>382331.83331999998</v>
      </c>
      <c r="M55" s="130">
        <v>384804.53149999998</v>
      </c>
      <c r="N55" s="130">
        <v>356649.66707000002</v>
      </c>
      <c r="O55" s="131">
        <v>3916809.8054200001</v>
      </c>
    </row>
    <row r="56" spans="1:15" ht="15" x14ac:dyDescent="0.25">
      <c r="A56" s="37">
        <v>2018</v>
      </c>
      <c r="B56" s="40" t="s">
        <v>155</v>
      </c>
      <c r="C56" s="130">
        <v>6831.2707700000001</v>
      </c>
      <c r="D56" s="130">
        <v>9089.9323100000001</v>
      </c>
      <c r="E56" s="130">
        <v>13505.2906</v>
      </c>
      <c r="F56" s="130">
        <v>10658.65056</v>
      </c>
      <c r="G56" s="130">
        <v>11529.36889</v>
      </c>
      <c r="H56" s="130">
        <v>10043.9323</v>
      </c>
      <c r="I56" s="130">
        <v>7869.1457</v>
      </c>
      <c r="J56" s="130">
        <v>7907.8456399999995</v>
      </c>
      <c r="K56" s="130">
        <v>9156.7258099999999</v>
      </c>
      <c r="L56" s="130">
        <v>12394.269700000001</v>
      </c>
      <c r="M56" s="130">
        <v>9274.1855899999991</v>
      </c>
      <c r="N56" s="130"/>
      <c r="O56" s="131">
        <v>108260.61787</v>
      </c>
    </row>
    <row r="57" spans="1:15" ht="15" x14ac:dyDescent="0.25">
      <c r="A57" s="39">
        <v>2017</v>
      </c>
      <c r="B57" s="40" t="s">
        <v>155</v>
      </c>
      <c r="C57" s="130">
        <v>5824.4746999999998</v>
      </c>
      <c r="D57" s="130">
        <v>7372.3520099999996</v>
      </c>
      <c r="E57" s="130">
        <v>14210.87349</v>
      </c>
      <c r="F57" s="130">
        <v>10024.064060000001</v>
      </c>
      <c r="G57" s="130">
        <v>10759.562809999999</v>
      </c>
      <c r="H57" s="130">
        <v>8156.1843900000003</v>
      </c>
      <c r="I57" s="130">
        <v>7385.9921800000002</v>
      </c>
      <c r="J57" s="130">
        <v>7598.6843099999996</v>
      </c>
      <c r="K57" s="130">
        <v>5984.3935600000004</v>
      </c>
      <c r="L57" s="130">
        <v>9753.0607600000003</v>
      </c>
      <c r="M57" s="130">
        <v>10263.51993</v>
      </c>
      <c r="N57" s="130">
        <v>14852.35835</v>
      </c>
      <c r="O57" s="131">
        <v>112185.52055</v>
      </c>
    </row>
    <row r="58" spans="1:15" ht="15" x14ac:dyDescent="0.25">
      <c r="A58" s="37">
        <v>2018</v>
      </c>
      <c r="B58" s="38" t="s">
        <v>31</v>
      </c>
      <c r="C58" s="133">
        <f>C60</f>
        <v>391324.55086000002</v>
      </c>
      <c r="D58" s="133">
        <f t="shared" ref="D58:O58" si="4">D60</f>
        <v>334207.77928000002</v>
      </c>
      <c r="E58" s="133">
        <f t="shared" si="4"/>
        <v>376898.40801999997</v>
      </c>
      <c r="F58" s="133">
        <f t="shared" si="4"/>
        <v>369344.33247000002</v>
      </c>
      <c r="G58" s="133">
        <f t="shared" si="4"/>
        <v>430283.59836</v>
      </c>
      <c r="H58" s="133">
        <f t="shared" si="4"/>
        <v>379336.43225999997</v>
      </c>
      <c r="I58" s="133">
        <f t="shared" si="4"/>
        <v>403233.11060999997</v>
      </c>
      <c r="J58" s="133">
        <f t="shared" si="4"/>
        <v>325036.69829999999</v>
      </c>
      <c r="K58" s="133">
        <f t="shared" si="4"/>
        <v>364383.16522000002</v>
      </c>
      <c r="L58" s="133">
        <f t="shared" si="4"/>
        <v>415260.38773999998</v>
      </c>
      <c r="M58" s="133">
        <f t="shared" si="4"/>
        <v>399075.99336000002</v>
      </c>
      <c r="N58" s="133"/>
      <c r="O58" s="133">
        <f t="shared" si="4"/>
        <v>4188384.4564800002</v>
      </c>
    </row>
    <row r="59" spans="1:15" ht="15" x14ac:dyDescent="0.25">
      <c r="A59" s="39">
        <v>2017</v>
      </c>
      <c r="B59" s="38" t="s">
        <v>31</v>
      </c>
      <c r="C59" s="133">
        <f>C61</f>
        <v>328015.23112999997</v>
      </c>
      <c r="D59" s="133">
        <f t="shared" ref="D59:O59" si="5">D61</f>
        <v>308981.73379999999</v>
      </c>
      <c r="E59" s="133">
        <f t="shared" si="5"/>
        <v>382542.65993999998</v>
      </c>
      <c r="F59" s="133">
        <f t="shared" si="5"/>
        <v>448004.33481999999</v>
      </c>
      <c r="G59" s="133">
        <f t="shared" si="5"/>
        <v>445702.48784999998</v>
      </c>
      <c r="H59" s="133">
        <f t="shared" si="5"/>
        <v>366947.6202</v>
      </c>
      <c r="I59" s="133">
        <f t="shared" si="5"/>
        <v>385927.32467</v>
      </c>
      <c r="J59" s="133">
        <f t="shared" si="5"/>
        <v>445269.32912000001</v>
      </c>
      <c r="K59" s="133">
        <f t="shared" si="5"/>
        <v>379084.85233999998</v>
      </c>
      <c r="L59" s="133">
        <f t="shared" si="5"/>
        <v>404360.62326000002</v>
      </c>
      <c r="M59" s="133">
        <f t="shared" si="5"/>
        <v>382916.86651000002</v>
      </c>
      <c r="N59" s="133">
        <f t="shared" si="5"/>
        <v>411301.41665000003</v>
      </c>
      <c r="O59" s="133">
        <f t="shared" si="5"/>
        <v>4689054.4802900003</v>
      </c>
    </row>
    <row r="60" spans="1:15" ht="15" x14ac:dyDescent="0.25">
      <c r="A60" s="37">
        <v>2018</v>
      </c>
      <c r="B60" s="40" t="s">
        <v>156</v>
      </c>
      <c r="C60" s="130">
        <v>391324.55086000002</v>
      </c>
      <c r="D60" s="130">
        <v>334207.77928000002</v>
      </c>
      <c r="E60" s="130">
        <v>376898.40801999997</v>
      </c>
      <c r="F60" s="130">
        <v>369344.33247000002</v>
      </c>
      <c r="G60" s="130">
        <v>430283.59836</v>
      </c>
      <c r="H60" s="130">
        <v>379336.43225999997</v>
      </c>
      <c r="I60" s="130">
        <v>403233.11060999997</v>
      </c>
      <c r="J60" s="130">
        <v>325036.69829999999</v>
      </c>
      <c r="K60" s="130">
        <v>364383.16522000002</v>
      </c>
      <c r="L60" s="130">
        <v>415260.38773999998</v>
      </c>
      <c r="M60" s="130">
        <v>399075.99336000002</v>
      </c>
      <c r="N60" s="130"/>
      <c r="O60" s="131">
        <v>4188384.4564800002</v>
      </c>
    </row>
    <row r="61" spans="1:15" ht="15.75" thickBot="1" x14ac:dyDescent="0.3">
      <c r="A61" s="39">
        <v>2017</v>
      </c>
      <c r="B61" s="40" t="s">
        <v>156</v>
      </c>
      <c r="C61" s="130">
        <v>328015.23112999997</v>
      </c>
      <c r="D61" s="130">
        <v>308981.73379999999</v>
      </c>
      <c r="E61" s="130">
        <v>382542.65993999998</v>
      </c>
      <c r="F61" s="130">
        <v>448004.33481999999</v>
      </c>
      <c r="G61" s="130">
        <v>445702.48784999998</v>
      </c>
      <c r="H61" s="130">
        <v>366947.6202</v>
      </c>
      <c r="I61" s="130">
        <v>385927.32467</v>
      </c>
      <c r="J61" s="130">
        <v>445269.32912000001</v>
      </c>
      <c r="K61" s="130">
        <v>379084.85233999998</v>
      </c>
      <c r="L61" s="130">
        <v>404360.62326000002</v>
      </c>
      <c r="M61" s="130">
        <v>382916.86651000002</v>
      </c>
      <c r="N61" s="130">
        <v>411301.41665000003</v>
      </c>
      <c r="O61" s="131">
        <v>4689054.4802900003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4">
        <v>2607319.6609999998</v>
      </c>
      <c r="D62" s="134">
        <v>2383772.9539999999</v>
      </c>
      <c r="E62" s="134">
        <v>2918943.5210000002</v>
      </c>
      <c r="F62" s="134">
        <v>2742857.9219999998</v>
      </c>
      <c r="G62" s="134">
        <v>3000325.2429999998</v>
      </c>
      <c r="H62" s="134">
        <v>2770693.8810000001</v>
      </c>
      <c r="I62" s="134">
        <v>3103851.8620000002</v>
      </c>
      <c r="J62" s="134">
        <v>2975888.9739999999</v>
      </c>
      <c r="K62" s="134">
        <v>3218206.861</v>
      </c>
      <c r="L62" s="134">
        <v>3501128.02</v>
      </c>
      <c r="M62" s="134">
        <v>3593604.8960000002</v>
      </c>
      <c r="N62" s="134">
        <v>3242495.2340000002</v>
      </c>
      <c r="O62" s="135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4">
        <v>3533705.5819999999</v>
      </c>
      <c r="D63" s="134">
        <v>2923460.39</v>
      </c>
      <c r="E63" s="134">
        <v>3908255.9909999999</v>
      </c>
      <c r="F63" s="134">
        <v>3662183.449</v>
      </c>
      <c r="G63" s="134">
        <v>3860471.3</v>
      </c>
      <c r="H63" s="134">
        <v>3796113.5219999999</v>
      </c>
      <c r="I63" s="134">
        <v>4236114.2640000004</v>
      </c>
      <c r="J63" s="134">
        <v>3828726.17</v>
      </c>
      <c r="K63" s="134">
        <v>4114677.523</v>
      </c>
      <c r="L63" s="134">
        <v>4824388.2589999996</v>
      </c>
      <c r="M63" s="134">
        <v>3969697.4580000001</v>
      </c>
      <c r="N63" s="134">
        <v>4595042.3940000003</v>
      </c>
      <c r="O63" s="135">
        <f t="shared" ref="O63:O78" si="6"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4">
        <v>4619660.84</v>
      </c>
      <c r="D64" s="134">
        <v>3664503.0430000001</v>
      </c>
      <c r="E64" s="134">
        <v>5218042.1770000001</v>
      </c>
      <c r="F64" s="134">
        <v>5072462.9939999999</v>
      </c>
      <c r="G64" s="134">
        <v>5170061.6050000004</v>
      </c>
      <c r="H64" s="134">
        <v>5284383.2860000003</v>
      </c>
      <c r="I64" s="134">
        <v>5632138.7980000004</v>
      </c>
      <c r="J64" s="134">
        <v>4707491.284</v>
      </c>
      <c r="K64" s="134">
        <v>5656283.5209999997</v>
      </c>
      <c r="L64" s="134">
        <v>5867342.1210000003</v>
      </c>
      <c r="M64" s="134">
        <v>5733908.9759999998</v>
      </c>
      <c r="N64" s="134">
        <v>6540874.1749999998</v>
      </c>
      <c r="O64" s="135">
        <f t="shared" si="6"/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4">
        <v>4997279.7240000004</v>
      </c>
      <c r="D65" s="134">
        <v>5651741.2520000003</v>
      </c>
      <c r="E65" s="134">
        <v>6591859.2180000003</v>
      </c>
      <c r="F65" s="134">
        <v>6128131.8779999996</v>
      </c>
      <c r="G65" s="134">
        <v>5977226.2170000002</v>
      </c>
      <c r="H65" s="134">
        <v>6038534.3669999996</v>
      </c>
      <c r="I65" s="134">
        <v>5763466.3530000001</v>
      </c>
      <c r="J65" s="134">
        <v>5552867.2120000003</v>
      </c>
      <c r="K65" s="134">
        <v>6814268.9409999996</v>
      </c>
      <c r="L65" s="134">
        <v>6772178.5690000001</v>
      </c>
      <c r="M65" s="134">
        <v>5942575.7819999997</v>
      </c>
      <c r="N65" s="134">
        <v>7246278.6299999999</v>
      </c>
      <c r="O65" s="135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4">
        <v>5133048.8810000001</v>
      </c>
      <c r="D66" s="134">
        <v>6058251.2790000001</v>
      </c>
      <c r="E66" s="134">
        <v>7411101.659</v>
      </c>
      <c r="F66" s="134">
        <v>6456090.2609999999</v>
      </c>
      <c r="G66" s="134">
        <v>7041543.2470000004</v>
      </c>
      <c r="H66" s="134">
        <v>7815434.6220000004</v>
      </c>
      <c r="I66" s="134">
        <v>7067411.4790000003</v>
      </c>
      <c r="J66" s="134">
        <v>6811202.4100000001</v>
      </c>
      <c r="K66" s="134">
        <v>7606551.0949999997</v>
      </c>
      <c r="L66" s="134">
        <v>6888812.5489999996</v>
      </c>
      <c r="M66" s="134">
        <v>8641474.5559999999</v>
      </c>
      <c r="N66" s="134">
        <v>8603753.4800000004</v>
      </c>
      <c r="O66" s="135">
        <f t="shared" si="6"/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4">
        <v>6564559.7929999996</v>
      </c>
      <c r="D67" s="134">
        <v>7656951.608</v>
      </c>
      <c r="E67" s="134">
        <v>8957851.6209999993</v>
      </c>
      <c r="F67" s="134">
        <v>8313312.0049999999</v>
      </c>
      <c r="G67" s="134">
        <v>9147620.0419999994</v>
      </c>
      <c r="H67" s="134">
        <v>8980247.4370000008</v>
      </c>
      <c r="I67" s="134">
        <v>8937741.591</v>
      </c>
      <c r="J67" s="134">
        <v>8736689.0920000002</v>
      </c>
      <c r="K67" s="134">
        <v>9038743.8959999997</v>
      </c>
      <c r="L67" s="134">
        <v>9895216.6219999995</v>
      </c>
      <c r="M67" s="134">
        <v>11318798.220000001</v>
      </c>
      <c r="N67" s="134">
        <v>9724017.977</v>
      </c>
      <c r="O67" s="135">
        <f t="shared" si="6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4">
        <v>10632207.040999999</v>
      </c>
      <c r="D68" s="134">
        <v>11077899.119999999</v>
      </c>
      <c r="E68" s="134">
        <v>11428587.233999999</v>
      </c>
      <c r="F68" s="134">
        <v>11363963.503</v>
      </c>
      <c r="G68" s="134">
        <v>12477968.699999999</v>
      </c>
      <c r="H68" s="134">
        <v>11770634.384</v>
      </c>
      <c r="I68" s="134">
        <v>12595426.863</v>
      </c>
      <c r="J68" s="134">
        <v>11046830.085999999</v>
      </c>
      <c r="K68" s="134">
        <v>12793148.034</v>
      </c>
      <c r="L68" s="134">
        <v>9722708.7899999991</v>
      </c>
      <c r="M68" s="134">
        <v>9395872.8969999999</v>
      </c>
      <c r="N68" s="134">
        <v>7721948.9740000004</v>
      </c>
      <c r="O68" s="135">
        <f t="shared" si="6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4">
        <v>7884493.5240000002</v>
      </c>
      <c r="D69" s="134">
        <v>8435115.8340000007</v>
      </c>
      <c r="E69" s="134">
        <v>8155485.0810000002</v>
      </c>
      <c r="F69" s="134">
        <v>7561696.2829999998</v>
      </c>
      <c r="G69" s="134">
        <v>7346407.5279999999</v>
      </c>
      <c r="H69" s="134">
        <v>8329692.7829999998</v>
      </c>
      <c r="I69" s="134">
        <v>9055733.6710000001</v>
      </c>
      <c r="J69" s="134">
        <v>7839908.8420000002</v>
      </c>
      <c r="K69" s="134">
        <v>8480708.3870000001</v>
      </c>
      <c r="L69" s="134">
        <v>10095768.029999999</v>
      </c>
      <c r="M69" s="134">
        <v>8903010.773</v>
      </c>
      <c r="N69" s="134">
        <v>10054591.867000001</v>
      </c>
      <c r="O69" s="135">
        <f t="shared" si="6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4">
        <v>7828748.0580000002</v>
      </c>
      <c r="D70" s="134">
        <v>8263237.8140000002</v>
      </c>
      <c r="E70" s="134">
        <v>9886488.1710000001</v>
      </c>
      <c r="F70" s="134">
        <v>9396006.6539999992</v>
      </c>
      <c r="G70" s="134">
        <v>9799958.1170000006</v>
      </c>
      <c r="H70" s="134">
        <v>9542907.6439999994</v>
      </c>
      <c r="I70" s="134">
        <v>9564682.5449999999</v>
      </c>
      <c r="J70" s="134">
        <v>8523451.9729999993</v>
      </c>
      <c r="K70" s="134">
        <v>8909230.5209999997</v>
      </c>
      <c r="L70" s="134">
        <v>10963586.27</v>
      </c>
      <c r="M70" s="134">
        <v>9382369.7180000003</v>
      </c>
      <c r="N70" s="134">
        <v>11822551.698999999</v>
      </c>
      <c r="O70" s="135">
        <f t="shared" si="6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4">
        <v>9551084.6390000004</v>
      </c>
      <c r="D71" s="134">
        <v>10059126.307</v>
      </c>
      <c r="E71" s="134">
        <v>11811085.16</v>
      </c>
      <c r="F71" s="134">
        <v>11873269.447000001</v>
      </c>
      <c r="G71" s="134">
        <v>10943364.372</v>
      </c>
      <c r="H71" s="134">
        <v>11349953.558</v>
      </c>
      <c r="I71" s="134">
        <v>11860004.271</v>
      </c>
      <c r="J71" s="134">
        <v>11245124.657</v>
      </c>
      <c r="K71" s="134">
        <v>10750626.098999999</v>
      </c>
      <c r="L71" s="134">
        <v>11907219.297</v>
      </c>
      <c r="M71" s="134">
        <v>11078524.743000001</v>
      </c>
      <c r="N71" s="134">
        <v>12477486.279999999</v>
      </c>
      <c r="O71" s="135">
        <f t="shared" si="6"/>
        <v>134906868.83000001</v>
      </c>
    </row>
    <row r="72" spans="1:15" ht="13.5" thickBot="1" x14ac:dyDescent="0.25">
      <c r="A72" s="41">
        <v>2012</v>
      </c>
      <c r="B72" s="42" t="s">
        <v>40</v>
      </c>
      <c r="C72" s="134">
        <v>10348187.165999999</v>
      </c>
      <c r="D72" s="134">
        <v>11748000.124</v>
      </c>
      <c r="E72" s="134">
        <v>13208572.977</v>
      </c>
      <c r="F72" s="134">
        <v>12630226.718</v>
      </c>
      <c r="G72" s="134">
        <v>13131530.960999999</v>
      </c>
      <c r="H72" s="134">
        <v>13231198.687999999</v>
      </c>
      <c r="I72" s="134">
        <v>12830675.307</v>
      </c>
      <c r="J72" s="134">
        <v>12831394.572000001</v>
      </c>
      <c r="K72" s="134">
        <v>12952651.721999999</v>
      </c>
      <c r="L72" s="134">
        <v>13190769.654999999</v>
      </c>
      <c r="M72" s="134">
        <v>13753052.493000001</v>
      </c>
      <c r="N72" s="134">
        <v>12605476.173</v>
      </c>
      <c r="O72" s="135">
        <f t="shared" si="6"/>
        <v>152461736.55599999</v>
      </c>
    </row>
    <row r="73" spans="1:15" ht="13.5" thickBot="1" x14ac:dyDescent="0.25">
      <c r="A73" s="41">
        <v>2013</v>
      </c>
      <c r="B73" s="42" t="s">
        <v>40</v>
      </c>
      <c r="C73" s="134">
        <v>11481521.079</v>
      </c>
      <c r="D73" s="134">
        <v>12385690.909</v>
      </c>
      <c r="E73" s="134">
        <v>13122058.141000001</v>
      </c>
      <c r="F73" s="134">
        <v>12468202.903000001</v>
      </c>
      <c r="G73" s="134">
        <v>13277209.017000001</v>
      </c>
      <c r="H73" s="134">
        <v>12399973.961999999</v>
      </c>
      <c r="I73" s="134">
        <v>13059519.685000001</v>
      </c>
      <c r="J73" s="134">
        <v>11118300.903000001</v>
      </c>
      <c r="K73" s="134">
        <v>13060371.039000001</v>
      </c>
      <c r="L73" s="134">
        <v>12053704.638</v>
      </c>
      <c r="M73" s="134">
        <v>14201227.351</v>
      </c>
      <c r="N73" s="134">
        <v>13174857.460000001</v>
      </c>
      <c r="O73" s="135">
        <f t="shared" si="6"/>
        <v>151802637.08700001</v>
      </c>
    </row>
    <row r="74" spans="1:15" ht="13.5" thickBot="1" x14ac:dyDescent="0.25">
      <c r="A74" s="41">
        <v>2014</v>
      </c>
      <c r="B74" s="42" t="s">
        <v>40</v>
      </c>
      <c r="C74" s="134">
        <v>12399761.948000001</v>
      </c>
      <c r="D74" s="134">
        <v>13053292.493000001</v>
      </c>
      <c r="E74" s="134">
        <v>14680110.779999999</v>
      </c>
      <c r="F74" s="134">
        <v>13371185.664000001</v>
      </c>
      <c r="G74" s="134">
        <v>13681906.159</v>
      </c>
      <c r="H74" s="134">
        <v>12880924.245999999</v>
      </c>
      <c r="I74" s="134">
        <v>13344776.958000001</v>
      </c>
      <c r="J74" s="134">
        <v>11386828.925000001</v>
      </c>
      <c r="K74" s="134">
        <v>13583120.905999999</v>
      </c>
      <c r="L74" s="134">
        <v>12891630.102</v>
      </c>
      <c r="M74" s="134">
        <v>13067348.107000001</v>
      </c>
      <c r="N74" s="134">
        <v>13269271.402000001</v>
      </c>
      <c r="O74" s="135">
        <f t="shared" si="6"/>
        <v>157610157.69</v>
      </c>
    </row>
    <row r="75" spans="1:15" ht="13.5" thickBot="1" x14ac:dyDescent="0.25">
      <c r="A75" s="41">
        <v>2015</v>
      </c>
      <c r="B75" s="42" t="s">
        <v>40</v>
      </c>
      <c r="C75" s="134">
        <v>12301766.75</v>
      </c>
      <c r="D75" s="134">
        <v>12231860.140000001</v>
      </c>
      <c r="E75" s="134">
        <v>12519910.437999999</v>
      </c>
      <c r="F75" s="134">
        <v>13349346.866</v>
      </c>
      <c r="G75" s="134">
        <v>11080385.127</v>
      </c>
      <c r="H75" s="134">
        <v>11949647.085999999</v>
      </c>
      <c r="I75" s="134">
        <v>11129358.973999999</v>
      </c>
      <c r="J75" s="134">
        <v>11022045.344000001</v>
      </c>
      <c r="K75" s="134">
        <v>11581703.842</v>
      </c>
      <c r="L75" s="134">
        <v>13240039.088</v>
      </c>
      <c r="M75" s="134">
        <v>11681989.013</v>
      </c>
      <c r="N75" s="134">
        <v>11750818.76</v>
      </c>
      <c r="O75" s="135">
        <f t="shared" si="6"/>
        <v>143838871.428</v>
      </c>
    </row>
    <row r="76" spans="1:15" ht="13.5" thickBot="1" x14ac:dyDescent="0.25">
      <c r="A76" s="41">
        <v>2016</v>
      </c>
      <c r="B76" s="42" t="s">
        <v>40</v>
      </c>
      <c r="C76" s="134">
        <v>9546115.4000000004</v>
      </c>
      <c r="D76" s="134">
        <v>12366388.057</v>
      </c>
      <c r="E76" s="134">
        <v>12757672.093</v>
      </c>
      <c r="F76" s="134">
        <v>11950497.685000001</v>
      </c>
      <c r="G76" s="134">
        <v>12098611.067</v>
      </c>
      <c r="H76" s="134">
        <v>12864154.060000001</v>
      </c>
      <c r="I76" s="134">
        <v>9850124.8719999995</v>
      </c>
      <c r="J76" s="134">
        <v>11830762.82</v>
      </c>
      <c r="K76" s="134">
        <v>10901638.452</v>
      </c>
      <c r="L76" s="134">
        <v>12796159.91</v>
      </c>
      <c r="M76" s="134">
        <v>12786936.247</v>
      </c>
      <c r="N76" s="134">
        <v>12780523.145</v>
      </c>
      <c r="O76" s="135">
        <f t="shared" si="6"/>
        <v>142529583.80799997</v>
      </c>
    </row>
    <row r="77" spans="1:15" ht="13.5" thickBot="1" x14ac:dyDescent="0.25">
      <c r="A77" s="41">
        <v>2017</v>
      </c>
      <c r="B77" s="42" t="s">
        <v>40</v>
      </c>
      <c r="C77" s="134">
        <v>11247585.677000133</v>
      </c>
      <c r="D77" s="134">
        <v>12089908.933999483</v>
      </c>
      <c r="E77" s="134">
        <v>14470814.05899963</v>
      </c>
      <c r="F77" s="134">
        <v>12859938.790999187</v>
      </c>
      <c r="G77" s="134">
        <v>13582079.73099998</v>
      </c>
      <c r="H77" s="134">
        <v>13125306.943999315</v>
      </c>
      <c r="I77" s="134">
        <v>12612074.05599888</v>
      </c>
      <c r="J77" s="134">
        <v>13248462.990000026</v>
      </c>
      <c r="K77" s="134">
        <v>11810080.804999635</v>
      </c>
      <c r="L77" s="134">
        <v>13912699.49399944</v>
      </c>
      <c r="M77" s="134">
        <v>14188323.115998682</v>
      </c>
      <c r="N77" s="134">
        <v>13845665.816998869</v>
      </c>
      <c r="O77" s="135">
        <f t="shared" si="6"/>
        <v>156992940.41399324</v>
      </c>
    </row>
    <row r="78" spans="1:15" ht="13.5" thickBot="1" x14ac:dyDescent="0.25">
      <c r="A78" s="41">
        <v>2018</v>
      </c>
      <c r="B78" s="42" t="s">
        <v>40</v>
      </c>
      <c r="C78" s="134">
        <v>12434621.652998511</v>
      </c>
      <c r="D78" s="134">
        <v>13148684.493999232</v>
      </c>
      <c r="E78" s="134">
        <v>15554395.019999458</v>
      </c>
      <c r="F78" s="134">
        <v>13847907.968999349</v>
      </c>
      <c r="G78" s="134">
        <v>14258942.260999329</v>
      </c>
      <c r="H78" s="134">
        <v>12926631.656999558</v>
      </c>
      <c r="I78" s="134">
        <v>14052687.288999325</v>
      </c>
      <c r="J78" s="134">
        <v>12343159.339000063</v>
      </c>
      <c r="K78" s="134">
        <v>14413264.284999266</v>
      </c>
      <c r="L78" s="134">
        <v>15719442.194999749</v>
      </c>
      <c r="M78" s="134">
        <v>15031303.473860001</v>
      </c>
      <c r="N78" s="134"/>
      <c r="O78" s="135">
        <f t="shared" si="6"/>
        <v>153731039.63585383</v>
      </c>
    </row>
    <row r="79" spans="1:15" x14ac:dyDescent="0.2">
      <c r="B79" s="44" t="s">
        <v>62</v>
      </c>
    </row>
    <row r="81" spans="3:3" x14ac:dyDescent="0.2">
      <c r="C81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6" t="s">
        <v>63</v>
      </c>
      <c r="B2" s="156"/>
      <c r="C2" s="156"/>
      <c r="D2" s="156"/>
    </row>
    <row r="3" spans="1:4" ht="15.75" x14ac:dyDescent="0.25">
      <c r="A3" s="155" t="s">
        <v>64</v>
      </c>
      <c r="B3" s="155"/>
      <c r="C3" s="155"/>
      <c r="D3" s="155"/>
    </row>
    <row r="5" spans="1:4" x14ac:dyDescent="0.2">
      <c r="A5" s="59" t="s">
        <v>65</v>
      </c>
      <c r="B5" s="60" t="s">
        <v>157</v>
      </c>
      <c r="C5" s="60" t="s">
        <v>158</v>
      </c>
      <c r="D5" s="61" t="s">
        <v>66</v>
      </c>
    </row>
    <row r="6" spans="1:4" x14ac:dyDescent="0.2">
      <c r="A6" s="62" t="s">
        <v>159</v>
      </c>
      <c r="B6" s="136">
        <v>1761.2583</v>
      </c>
      <c r="C6" s="136">
        <v>21604.59503</v>
      </c>
      <c r="D6" s="148">
        <v>1126.6568185938429</v>
      </c>
    </row>
    <row r="7" spans="1:4" x14ac:dyDescent="0.2">
      <c r="A7" s="62" t="s">
        <v>160</v>
      </c>
      <c r="B7" s="136">
        <v>11912.182409999999</v>
      </c>
      <c r="C7" s="136">
        <v>61043.576300000001</v>
      </c>
      <c r="D7" s="148">
        <v>412.44662144155325</v>
      </c>
    </row>
    <row r="8" spans="1:4" x14ac:dyDescent="0.2">
      <c r="A8" s="62" t="s">
        <v>161</v>
      </c>
      <c r="B8" s="136">
        <v>7581.5196500000002</v>
      </c>
      <c r="C8" s="136">
        <v>29947.660029999999</v>
      </c>
      <c r="D8" s="148">
        <v>295.00867124970119</v>
      </c>
    </row>
    <row r="9" spans="1:4" x14ac:dyDescent="0.2">
      <c r="A9" s="62" t="s">
        <v>162</v>
      </c>
      <c r="B9" s="136">
        <v>6485.6723300000003</v>
      </c>
      <c r="C9" s="136">
        <v>24125.8357</v>
      </c>
      <c r="D9" s="148">
        <v>271.98665724143973</v>
      </c>
    </row>
    <row r="10" spans="1:4" x14ac:dyDescent="0.2">
      <c r="A10" s="62" t="s">
        <v>163</v>
      </c>
      <c r="B10" s="136">
        <v>16000.56869</v>
      </c>
      <c r="C10" s="136">
        <v>55057.926570000003</v>
      </c>
      <c r="D10" s="148">
        <v>244.09981067991652</v>
      </c>
    </row>
    <row r="11" spans="1:4" x14ac:dyDescent="0.2">
      <c r="A11" s="62" t="s">
        <v>164</v>
      </c>
      <c r="B11" s="136">
        <v>5772.7457599999998</v>
      </c>
      <c r="C11" s="136">
        <v>16533.941040000002</v>
      </c>
      <c r="D11" s="148">
        <v>186.41380943130258</v>
      </c>
    </row>
    <row r="12" spans="1:4" x14ac:dyDescent="0.2">
      <c r="A12" s="62" t="s">
        <v>165</v>
      </c>
      <c r="B12" s="136">
        <v>19871.35799</v>
      </c>
      <c r="C12" s="136">
        <v>36736.11204</v>
      </c>
      <c r="D12" s="148">
        <v>84.869660435320853</v>
      </c>
    </row>
    <row r="13" spans="1:4" x14ac:dyDescent="0.2">
      <c r="A13" s="62" t="s">
        <v>166</v>
      </c>
      <c r="B13" s="136">
        <v>16515.852180000002</v>
      </c>
      <c r="C13" s="136">
        <v>29493.38608</v>
      </c>
      <c r="D13" s="148">
        <v>78.576229422271325</v>
      </c>
    </row>
    <row r="14" spans="1:4" x14ac:dyDescent="0.2">
      <c r="A14" s="62" t="s">
        <v>167</v>
      </c>
      <c r="B14" s="136">
        <v>10825.06071</v>
      </c>
      <c r="C14" s="136">
        <v>18794.604930000001</v>
      </c>
      <c r="D14" s="148">
        <v>73.621242720956516</v>
      </c>
    </row>
    <row r="15" spans="1:4" x14ac:dyDescent="0.2">
      <c r="A15" s="62" t="s">
        <v>168</v>
      </c>
      <c r="B15" s="136">
        <v>17151.478859999999</v>
      </c>
      <c r="C15" s="136">
        <v>29577.26944</v>
      </c>
      <c r="D15" s="148">
        <v>72.447342187961041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6" t="s">
        <v>68</v>
      </c>
      <c r="B18" s="156"/>
      <c r="C18" s="156"/>
      <c r="D18" s="156"/>
    </row>
    <row r="19" spans="1:4" ht="15.75" x14ac:dyDescent="0.25">
      <c r="A19" s="155" t="s">
        <v>69</v>
      </c>
      <c r="B19" s="155"/>
      <c r="C19" s="155"/>
      <c r="D19" s="155"/>
    </row>
    <row r="20" spans="1:4" x14ac:dyDescent="0.2">
      <c r="A20" s="31"/>
    </row>
    <row r="21" spans="1:4" x14ac:dyDescent="0.2">
      <c r="A21" s="59" t="s">
        <v>65</v>
      </c>
      <c r="B21" s="60" t="s">
        <v>157</v>
      </c>
      <c r="C21" s="60" t="s">
        <v>158</v>
      </c>
      <c r="D21" s="61" t="s">
        <v>66</v>
      </c>
    </row>
    <row r="22" spans="1:4" x14ac:dyDescent="0.2">
      <c r="A22" s="62" t="s">
        <v>169</v>
      </c>
      <c r="B22" s="136">
        <v>1349908.5941300001</v>
      </c>
      <c r="C22" s="136">
        <v>1397984.0707400001</v>
      </c>
      <c r="D22" s="148">
        <f>(C22-B22)/B22*100</f>
        <v>3.5613875501684675</v>
      </c>
    </row>
    <row r="23" spans="1:4" x14ac:dyDescent="0.2">
      <c r="A23" s="62" t="s">
        <v>170</v>
      </c>
      <c r="B23" s="136">
        <v>862124.96201000002</v>
      </c>
      <c r="C23" s="136">
        <v>968703.08088999998</v>
      </c>
      <c r="D23" s="148">
        <f t="shared" ref="D23:D31" si="0">(C23-B23)/B23*100</f>
        <v>12.362258788043738</v>
      </c>
    </row>
    <row r="24" spans="1:4" x14ac:dyDescent="0.2">
      <c r="A24" s="62" t="s">
        <v>171</v>
      </c>
      <c r="B24" s="136">
        <v>816886.85499000002</v>
      </c>
      <c r="C24" s="136">
        <v>869157.41127000004</v>
      </c>
      <c r="D24" s="148">
        <f t="shared" si="0"/>
        <v>6.3987510584485889</v>
      </c>
    </row>
    <row r="25" spans="1:4" x14ac:dyDescent="0.2">
      <c r="A25" s="62" t="s">
        <v>172</v>
      </c>
      <c r="B25" s="136">
        <v>717369.59095999994</v>
      </c>
      <c r="C25" s="136">
        <v>811243.82675999997</v>
      </c>
      <c r="D25" s="148">
        <f t="shared" si="0"/>
        <v>13.085895608479225</v>
      </c>
    </row>
    <row r="26" spans="1:4" x14ac:dyDescent="0.2">
      <c r="A26" s="62" t="s">
        <v>173</v>
      </c>
      <c r="B26" s="136">
        <v>628962.80908000004</v>
      </c>
      <c r="C26" s="136">
        <v>744107.28399999999</v>
      </c>
      <c r="D26" s="148">
        <f t="shared" si="0"/>
        <v>18.307040298364335</v>
      </c>
    </row>
    <row r="27" spans="1:4" x14ac:dyDescent="0.2">
      <c r="A27" s="62" t="s">
        <v>174</v>
      </c>
      <c r="B27" s="136">
        <v>535291.04900999996</v>
      </c>
      <c r="C27" s="136">
        <v>667809.59045000002</v>
      </c>
      <c r="D27" s="148">
        <f t="shared" si="0"/>
        <v>24.756352956973213</v>
      </c>
    </row>
    <row r="28" spans="1:4" x14ac:dyDescent="0.2">
      <c r="A28" s="62" t="s">
        <v>175</v>
      </c>
      <c r="B28" s="136">
        <v>592070.86537999997</v>
      </c>
      <c r="C28" s="136">
        <v>602198.58680000005</v>
      </c>
      <c r="D28" s="148">
        <f t="shared" si="0"/>
        <v>1.7105589908566015</v>
      </c>
    </row>
    <row r="29" spans="1:4" x14ac:dyDescent="0.2">
      <c r="A29" s="62" t="s">
        <v>176</v>
      </c>
      <c r="B29" s="136">
        <v>416173.9951</v>
      </c>
      <c r="C29" s="136">
        <v>427796.68472999998</v>
      </c>
      <c r="D29" s="148">
        <f t="shared" si="0"/>
        <v>2.7927476889100751</v>
      </c>
    </row>
    <row r="30" spans="1:4" x14ac:dyDescent="0.2">
      <c r="A30" s="62" t="s">
        <v>177</v>
      </c>
      <c r="B30" s="136">
        <v>276951.84237000003</v>
      </c>
      <c r="C30" s="136">
        <v>406677.94821</v>
      </c>
      <c r="D30" s="148">
        <f t="shared" si="0"/>
        <v>46.840672634590916</v>
      </c>
    </row>
    <row r="31" spans="1:4" x14ac:dyDescent="0.2">
      <c r="A31" s="62" t="s">
        <v>178</v>
      </c>
      <c r="B31" s="136">
        <v>330258.83230000001</v>
      </c>
      <c r="C31" s="136">
        <v>398582.01786000002</v>
      </c>
      <c r="D31" s="148">
        <f t="shared" si="0"/>
        <v>20.687769372943432</v>
      </c>
    </row>
    <row r="33" spans="1:4" ht="19.5" x14ac:dyDescent="0.3">
      <c r="A33" s="156" t="s">
        <v>70</v>
      </c>
      <c r="B33" s="156"/>
      <c r="C33" s="156"/>
      <c r="D33" s="156"/>
    </row>
    <row r="34" spans="1:4" ht="15.75" x14ac:dyDescent="0.25">
      <c r="A34" s="155" t="s">
        <v>74</v>
      </c>
      <c r="B34" s="155"/>
      <c r="C34" s="155"/>
      <c r="D34" s="155"/>
    </row>
    <row r="36" spans="1:4" x14ac:dyDescent="0.2">
      <c r="A36" s="59" t="s">
        <v>72</v>
      </c>
      <c r="B36" s="60" t="s">
        <v>157</v>
      </c>
      <c r="C36" s="60" t="s">
        <v>158</v>
      </c>
      <c r="D36" s="61" t="s">
        <v>66</v>
      </c>
    </row>
    <row r="37" spans="1:4" x14ac:dyDescent="0.2">
      <c r="A37" s="62" t="s">
        <v>150</v>
      </c>
      <c r="B37" s="136">
        <v>1073414.37613</v>
      </c>
      <c r="C37" s="136">
        <v>1672226.1248600001</v>
      </c>
      <c r="D37" s="148">
        <v>55.785702338821537</v>
      </c>
    </row>
    <row r="38" spans="1:4" x14ac:dyDescent="0.2">
      <c r="A38" s="62" t="s">
        <v>153</v>
      </c>
      <c r="B38" s="136">
        <v>173029.13488999999</v>
      </c>
      <c r="C38" s="136">
        <v>228311.88607000001</v>
      </c>
      <c r="D38" s="148">
        <v>31.949966816365901</v>
      </c>
    </row>
    <row r="39" spans="1:4" x14ac:dyDescent="0.2">
      <c r="A39" s="62" t="s">
        <v>148</v>
      </c>
      <c r="B39" s="136">
        <v>580685.43371999997</v>
      </c>
      <c r="C39" s="136">
        <v>704136.18333999999</v>
      </c>
      <c r="D39" s="148">
        <v>21.25948791743355</v>
      </c>
    </row>
    <row r="40" spans="1:4" x14ac:dyDescent="0.2">
      <c r="A40" s="62" t="s">
        <v>139</v>
      </c>
      <c r="B40" s="136">
        <v>414375.11687999999</v>
      </c>
      <c r="C40" s="136">
        <v>485424.52159000002</v>
      </c>
      <c r="D40" s="148">
        <v>17.146156179685708</v>
      </c>
    </row>
    <row r="41" spans="1:4" x14ac:dyDescent="0.2">
      <c r="A41" s="62" t="s">
        <v>130</v>
      </c>
      <c r="B41" s="136">
        <v>566190.40423999995</v>
      </c>
      <c r="C41" s="136">
        <v>649371.48759000003</v>
      </c>
      <c r="D41" s="148">
        <v>14.691362256775502</v>
      </c>
    </row>
    <row r="42" spans="1:4" x14ac:dyDescent="0.2">
      <c r="A42" s="62" t="s">
        <v>149</v>
      </c>
      <c r="B42" s="136">
        <v>644682.23548000003</v>
      </c>
      <c r="C42" s="136">
        <v>730216.51376</v>
      </c>
      <c r="D42" s="148">
        <v>13.267664838990825</v>
      </c>
    </row>
    <row r="43" spans="1:4" x14ac:dyDescent="0.2">
      <c r="A43" s="64" t="s">
        <v>138</v>
      </c>
      <c r="B43" s="136">
        <v>217663.93703</v>
      </c>
      <c r="C43" s="136">
        <v>244079.30682999999</v>
      </c>
      <c r="D43" s="148">
        <v>12.135850412537215</v>
      </c>
    </row>
    <row r="44" spans="1:4" x14ac:dyDescent="0.2">
      <c r="A44" s="62" t="s">
        <v>132</v>
      </c>
      <c r="B44" s="136">
        <v>134831.49648</v>
      </c>
      <c r="C44" s="136">
        <v>150615.10858</v>
      </c>
      <c r="D44" s="148">
        <v>11.706175865474604</v>
      </c>
    </row>
    <row r="45" spans="1:4" x14ac:dyDescent="0.2">
      <c r="A45" s="62" t="s">
        <v>136</v>
      </c>
      <c r="B45" s="136">
        <v>91153.986869999993</v>
      </c>
      <c r="C45" s="136">
        <v>101133.17666</v>
      </c>
      <c r="D45" s="148">
        <v>10.947617468703703</v>
      </c>
    </row>
    <row r="46" spans="1:4" x14ac:dyDescent="0.2">
      <c r="A46" s="62" t="s">
        <v>151</v>
      </c>
      <c r="B46" s="136">
        <v>237808.23217999999</v>
      </c>
      <c r="C46" s="136">
        <v>261564.32860000001</v>
      </c>
      <c r="D46" s="148">
        <v>9.9896022110869218</v>
      </c>
    </row>
    <row r="48" spans="1:4" ht="19.5" x14ac:dyDescent="0.3">
      <c r="A48" s="156" t="s">
        <v>73</v>
      </c>
      <c r="B48" s="156"/>
      <c r="C48" s="156"/>
      <c r="D48" s="156"/>
    </row>
    <row r="49" spans="1:4" ht="15.75" x14ac:dyDescent="0.25">
      <c r="A49" s="155" t="s">
        <v>71</v>
      </c>
      <c r="B49" s="155"/>
      <c r="C49" s="155"/>
      <c r="D49" s="155"/>
    </row>
    <row r="51" spans="1:4" x14ac:dyDescent="0.2">
      <c r="A51" s="59" t="s">
        <v>72</v>
      </c>
      <c r="B51" s="60" t="s">
        <v>157</v>
      </c>
      <c r="C51" s="60" t="s">
        <v>158</v>
      </c>
      <c r="D51" s="61" t="s">
        <v>66</v>
      </c>
    </row>
    <row r="52" spans="1:4" x14ac:dyDescent="0.2">
      <c r="A52" s="62" t="s">
        <v>145</v>
      </c>
      <c r="B52" s="136">
        <v>2643947.9204000002</v>
      </c>
      <c r="C52" s="136">
        <v>2768558.2576700002</v>
      </c>
      <c r="D52" s="148">
        <v>4.7130405371656421</v>
      </c>
    </row>
    <row r="53" spans="1:4" x14ac:dyDescent="0.2">
      <c r="A53" s="62" t="s">
        <v>150</v>
      </c>
      <c r="B53" s="136">
        <v>1073414.37613</v>
      </c>
      <c r="C53" s="136">
        <v>1672226.1248600001</v>
      </c>
      <c r="D53" s="148">
        <v>55.785702338821537</v>
      </c>
    </row>
    <row r="54" spans="1:4" x14ac:dyDescent="0.2">
      <c r="A54" s="62" t="s">
        <v>144</v>
      </c>
      <c r="B54" s="136">
        <v>1435108.1923499999</v>
      </c>
      <c r="C54" s="136">
        <v>1532840.5530699999</v>
      </c>
      <c r="D54" s="148">
        <v>6.8101040214928013</v>
      </c>
    </row>
    <row r="55" spans="1:4" x14ac:dyDescent="0.2">
      <c r="A55" s="62" t="s">
        <v>143</v>
      </c>
      <c r="B55" s="136">
        <v>1386116.4670200001</v>
      </c>
      <c r="C55" s="136">
        <v>1504475.9487600001</v>
      </c>
      <c r="D55" s="148">
        <v>8.5389276122272779</v>
      </c>
    </row>
    <row r="56" spans="1:4" x14ac:dyDescent="0.2">
      <c r="A56" s="62" t="s">
        <v>147</v>
      </c>
      <c r="B56" s="136">
        <v>1009109.11751</v>
      </c>
      <c r="C56" s="136">
        <v>1094946.1641500001</v>
      </c>
      <c r="D56" s="148">
        <v>8.5062205018823818</v>
      </c>
    </row>
    <row r="57" spans="1:4" x14ac:dyDescent="0.2">
      <c r="A57" s="62" t="s">
        <v>140</v>
      </c>
      <c r="B57" s="136">
        <v>727390.02636000002</v>
      </c>
      <c r="C57" s="136">
        <v>747707.12511999998</v>
      </c>
      <c r="D57" s="148">
        <v>2.7931505827307914</v>
      </c>
    </row>
    <row r="58" spans="1:4" x14ac:dyDescent="0.2">
      <c r="A58" s="62" t="s">
        <v>149</v>
      </c>
      <c r="B58" s="136">
        <v>644682.23548000003</v>
      </c>
      <c r="C58" s="136">
        <v>730216.51376</v>
      </c>
      <c r="D58" s="148">
        <v>13.267664838990825</v>
      </c>
    </row>
    <row r="59" spans="1:4" x14ac:dyDescent="0.2">
      <c r="A59" s="62" t="s">
        <v>148</v>
      </c>
      <c r="B59" s="136">
        <v>580685.43371999997</v>
      </c>
      <c r="C59" s="136">
        <v>704136.18333999999</v>
      </c>
      <c r="D59" s="148">
        <v>21.25948791743355</v>
      </c>
    </row>
    <row r="60" spans="1:4" x14ac:dyDescent="0.2">
      <c r="A60" s="62" t="s">
        <v>130</v>
      </c>
      <c r="B60" s="136">
        <v>566190.40423999995</v>
      </c>
      <c r="C60" s="136">
        <v>649371.48759000003</v>
      </c>
      <c r="D60" s="148">
        <v>14.691362256775502</v>
      </c>
    </row>
    <row r="61" spans="1:4" x14ac:dyDescent="0.2">
      <c r="A61" s="62" t="s">
        <v>139</v>
      </c>
      <c r="B61" s="136">
        <v>414375.11687999999</v>
      </c>
      <c r="C61" s="136">
        <v>485424.52159000002</v>
      </c>
      <c r="D61" s="148">
        <v>17.146156179685708</v>
      </c>
    </row>
    <row r="63" spans="1:4" ht="19.5" x14ac:dyDescent="0.3">
      <c r="A63" s="156" t="s">
        <v>75</v>
      </c>
      <c r="B63" s="156"/>
      <c r="C63" s="156"/>
      <c r="D63" s="156"/>
    </row>
    <row r="64" spans="1:4" ht="15.75" x14ac:dyDescent="0.25">
      <c r="A64" s="155" t="s">
        <v>76</v>
      </c>
      <c r="B64" s="155"/>
      <c r="C64" s="155"/>
      <c r="D64" s="155"/>
    </row>
    <row r="66" spans="1:4" x14ac:dyDescent="0.2">
      <c r="A66" s="59" t="s">
        <v>77</v>
      </c>
      <c r="B66" s="60" t="s">
        <v>157</v>
      </c>
      <c r="C66" s="60" t="s">
        <v>158</v>
      </c>
      <c r="D66" s="61" t="s">
        <v>66</v>
      </c>
    </row>
    <row r="67" spans="1:4" x14ac:dyDescent="0.2">
      <c r="A67" s="62" t="s">
        <v>179</v>
      </c>
      <c r="B67" s="63">
        <v>5669199.2212300003</v>
      </c>
      <c r="C67" s="63">
        <v>6570783.2525500003</v>
      </c>
      <c r="D67" s="137">
        <f>(C67-B67)/B67</f>
        <v>0.15903198955220182</v>
      </c>
    </row>
    <row r="68" spans="1:4" x14ac:dyDescent="0.2">
      <c r="A68" s="62" t="s">
        <v>180</v>
      </c>
      <c r="B68" s="63">
        <v>1105561.4749799999</v>
      </c>
      <c r="C68" s="63">
        <v>1240137.26926</v>
      </c>
      <c r="D68" s="137">
        <f t="shared" ref="D68:D76" si="1">(C68-B68)/B68</f>
        <v>0.12172619734459775</v>
      </c>
    </row>
    <row r="69" spans="1:4" x14ac:dyDescent="0.2">
      <c r="A69" s="62" t="s">
        <v>181</v>
      </c>
      <c r="B69" s="63">
        <v>1319338.9501700001</v>
      </c>
      <c r="C69" s="63">
        <v>1081661.5746299999</v>
      </c>
      <c r="D69" s="137">
        <f t="shared" si="1"/>
        <v>-0.18014883552810659</v>
      </c>
    </row>
    <row r="70" spans="1:4" x14ac:dyDescent="0.2">
      <c r="A70" s="62" t="s">
        <v>182</v>
      </c>
      <c r="B70" s="63">
        <v>865128.01090999995</v>
      </c>
      <c r="C70" s="63">
        <v>864990.98635000002</v>
      </c>
      <c r="D70" s="137">
        <f t="shared" si="1"/>
        <v>-1.5838645642255979E-4</v>
      </c>
    </row>
    <row r="71" spans="1:4" x14ac:dyDescent="0.2">
      <c r="A71" s="62" t="s">
        <v>183</v>
      </c>
      <c r="B71" s="63">
        <v>601899.12106999999</v>
      </c>
      <c r="C71" s="63">
        <v>749803.60984000005</v>
      </c>
      <c r="D71" s="137">
        <f t="shared" si="1"/>
        <v>0.24572969720751425</v>
      </c>
    </row>
    <row r="72" spans="1:4" x14ac:dyDescent="0.2">
      <c r="A72" s="62" t="s">
        <v>184</v>
      </c>
      <c r="B72" s="63">
        <v>586758.76809999999</v>
      </c>
      <c r="C72" s="63">
        <v>665637.21524000005</v>
      </c>
      <c r="D72" s="137">
        <f t="shared" si="1"/>
        <v>0.13443079409860131</v>
      </c>
    </row>
    <row r="73" spans="1:4" x14ac:dyDescent="0.2">
      <c r="A73" s="62" t="s">
        <v>185</v>
      </c>
      <c r="B73" s="63">
        <v>451520.26053000003</v>
      </c>
      <c r="C73" s="63">
        <v>469272.47502000001</v>
      </c>
      <c r="D73" s="137">
        <f t="shared" si="1"/>
        <v>3.9316540234899354E-2</v>
      </c>
    </row>
    <row r="74" spans="1:4" x14ac:dyDescent="0.2">
      <c r="A74" s="62" t="s">
        <v>186</v>
      </c>
      <c r="B74" s="63">
        <v>426248.98635999998</v>
      </c>
      <c r="C74" s="63">
        <v>460493.62696000002</v>
      </c>
      <c r="D74" s="137">
        <f t="shared" si="1"/>
        <v>8.0339523836609944E-2</v>
      </c>
    </row>
    <row r="75" spans="1:4" x14ac:dyDescent="0.2">
      <c r="A75" s="62" t="s">
        <v>187</v>
      </c>
      <c r="B75" s="63">
        <v>215356.48540999999</v>
      </c>
      <c r="C75" s="63">
        <v>336357.22388000001</v>
      </c>
      <c r="D75" s="137">
        <f t="shared" si="1"/>
        <v>0.56186252408250614</v>
      </c>
    </row>
    <row r="76" spans="1:4" x14ac:dyDescent="0.2">
      <c r="A76" s="62" t="s">
        <v>188</v>
      </c>
      <c r="B76" s="63">
        <v>297594.92668999999</v>
      </c>
      <c r="C76" s="63">
        <v>301101.80102999997</v>
      </c>
      <c r="D76" s="137">
        <f t="shared" si="1"/>
        <v>1.1784052836535875E-2</v>
      </c>
    </row>
    <row r="78" spans="1:4" ht="19.5" x14ac:dyDescent="0.3">
      <c r="A78" s="156" t="s">
        <v>78</v>
      </c>
      <c r="B78" s="156"/>
      <c r="C78" s="156"/>
      <c r="D78" s="156"/>
    </row>
    <row r="79" spans="1:4" ht="15.75" x14ac:dyDescent="0.25">
      <c r="A79" s="155" t="s">
        <v>79</v>
      </c>
      <c r="B79" s="155"/>
      <c r="C79" s="155"/>
      <c r="D79" s="155"/>
    </row>
    <row r="81" spans="1:4" x14ac:dyDescent="0.2">
      <c r="A81" s="59" t="s">
        <v>77</v>
      </c>
      <c r="B81" s="60" t="s">
        <v>157</v>
      </c>
      <c r="C81" s="60" t="s">
        <v>158</v>
      </c>
      <c r="D81" s="61" t="s">
        <v>66</v>
      </c>
    </row>
    <row r="82" spans="1:4" x14ac:dyDescent="0.2">
      <c r="A82" s="62" t="s">
        <v>189</v>
      </c>
      <c r="B82" s="63">
        <v>5796.1051699999998</v>
      </c>
      <c r="C82" s="63">
        <v>19386.564590000002</v>
      </c>
      <c r="D82" s="148">
        <v>234.47572156458989</v>
      </c>
    </row>
    <row r="83" spans="1:4" x14ac:dyDescent="0.2">
      <c r="A83" s="62" t="s">
        <v>190</v>
      </c>
      <c r="B83" s="63">
        <v>1308.9467299999999</v>
      </c>
      <c r="C83" s="63">
        <v>3858.74944</v>
      </c>
      <c r="D83" s="148">
        <v>194.79805033777041</v>
      </c>
    </row>
    <row r="84" spans="1:4" x14ac:dyDescent="0.2">
      <c r="A84" s="62" t="s">
        <v>191</v>
      </c>
      <c r="B84" s="63">
        <v>10435.155909999999</v>
      </c>
      <c r="C84" s="63">
        <v>24294.656660000001</v>
      </c>
      <c r="D84" s="148">
        <v>132.81546408634347</v>
      </c>
    </row>
    <row r="85" spans="1:4" x14ac:dyDescent="0.2">
      <c r="A85" s="62" t="s">
        <v>192</v>
      </c>
      <c r="B85" s="63">
        <v>45957.449930000002</v>
      </c>
      <c r="C85" s="63">
        <v>98460.668789999996</v>
      </c>
      <c r="D85" s="148">
        <v>114.24310735249708</v>
      </c>
    </row>
    <row r="86" spans="1:4" x14ac:dyDescent="0.2">
      <c r="A86" s="62" t="s">
        <v>193</v>
      </c>
      <c r="B86" s="63">
        <v>19167.02089</v>
      </c>
      <c r="C86" s="63">
        <v>39920.645709999997</v>
      </c>
      <c r="D86" s="148">
        <v>108.27778056436395</v>
      </c>
    </row>
    <row r="87" spans="1:4" x14ac:dyDescent="0.2">
      <c r="A87" s="62" t="s">
        <v>194</v>
      </c>
      <c r="B87" s="63">
        <v>22194.93823</v>
      </c>
      <c r="C87" s="63">
        <v>44962.103040000002</v>
      </c>
      <c r="D87" s="148">
        <v>102.57818505314218</v>
      </c>
    </row>
    <row r="88" spans="1:4" x14ac:dyDescent="0.2">
      <c r="A88" s="62" t="s">
        <v>195</v>
      </c>
      <c r="B88" s="63">
        <v>4147.5187900000001</v>
      </c>
      <c r="C88" s="63">
        <v>7574.9395199999999</v>
      </c>
      <c r="D88" s="148">
        <v>82.637859007746641</v>
      </c>
    </row>
    <row r="89" spans="1:4" x14ac:dyDescent="0.2">
      <c r="A89" s="62" t="s">
        <v>196</v>
      </c>
      <c r="B89" s="63">
        <v>1330.2403400000001</v>
      </c>
      <c r="C89" s="63">
        <v>2334.5899300000001</v>
      </c>
      <c r="D89" s="148">
        <v>75.501363159682853</v>
      </c>
    </row>
    <row r="90" spans="1:4" x14ac:dyDescent="0.2">
      <c r="A90" s="62" t="s">
        <v>187</v>
      </c>
      <c r="B90" s="63">
        <v>215356.48540999999</v>
      </c>
      <c r="C90" s="63">
        <v>336357.22388000001</v>
      </c>
      <c r="D90" s="148">
        <v>56.18625240825061</v>
      </c>
    </row>
    <row r="91" spans="1:4" x14ac:dyDescent="0.2">
      <c r="A91" s="62" t="s">
        <v>197</v>
      </c>
      <c r="B91" s="63">
        <v>1695.35447</v>
      </c>
      <c r="C91" s="63">
        <v>2506.3904200000002</v>
      </c>
      <c r="D91" s="148">
        <v>47.838724252161846</v>
      </c>
    </row>
    <row r="92" spans="1:4" x14ac:dyDescent="0.2">
      <c r="A92" s="67" t="s">
        <v>118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F55" sqref="F55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4" t="s">
        <v>119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7" t="s">
        <v>114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8" x14ac:dyDescent="0.2">
      <c r="A6" s="70"/>
      <c r="B6" s="150" t="str">
        <f>SEKTOR_USD!B6</f>
        <v>1 - 30 KASIM</v>
      </c>
      <c r="C6" s="150"/>
      <c r="D6" s="150"/>
      <c r="E6" s="150"/>
      <c r="F6" s="150" t="str">
        <f>SEKTOR_USD!F6</f>
        <v>1 OCAK  -  30 KASIM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71" t="s">
        <v>1</v>
      </c>
      <c r="B7" s="5">
        <f>SEKTOR_USD!B7</f>
        <v>2017</v>
      </c>
      <c r="C7" s="6">
        <f>SEKTOR_USD!C7</f>
        <v>2018</v>
      </c>
      <c r="D7" s="7" t="s">
        <v>121</v>
      </c>
      <c r="E7" s="7" t="s">
        <v>122</v>
      </c>
      <c r="F7" s="5"/>
      <c r="G7" s="6"/>
      <c r="H7" s="7" t="s">
        <v>121</v>
      </c>
      <c r="I7" s="7" t="s">
        <v>122</v>
      </c>
      <c r="J7" s="5"/>
      <c r="K7" s="5"/>
      <c r="L7" s="7" t="s">
        <v>121</v>
      </c>
      <c r="M7" s="7" t="s">
        <v>122</v>
      </c>
    </row>
    <row r="8" spans="1:13" ht="16.5" x14ac:dyDescent="0.25">
      <c r="A8" s="72" t="s">
        <v>2</v>
      </c>
      <c r="B8" s="73">
        <f>SEKTOR_USD!B8*$B$53</f>
        <v>8410568.9249896109</v>
      </c>
      <c r="C8" s="73">
        <f>SEKTOR_USD!C8*$C$53</f>
        <v>12430311.96744895</v>
      </c>
      <c r="D8" s="74">
        <f t="shared" ref="D8:D43" si="0">(C8-B8)/B8*100</f>
        <v>47.793949235893152</v>
      </c>
      <c r="E8" s="74">
        <f>C8/C$44*100</f>
        <v>15.386819296757025</v>
      </c>
      <c r="F8" s="73">
        <f>SEKTOR_USD!F8*$B$54</f>
        <v>69247156.13412717</v>
      </c>
      <c r="G8" s="73">
        <f>SEKTOR_USD!G8*$C$54</f>
        <v>98651658.75714542</v>
      </c>
      <c r="H8" s="74">
        <f t="shared" ref="H8:H43" si="1">(G8-F8)/F8*100</f>
        <v>42.463119447192419</v>
      </c>
      <c r="I8" s="74">
        <f>G8/G$44*100</f>
        <v>13.712690557338142</v>
      </c>
      <c r="J8" s="73">
        <f>SEKTOR_USD!J8*$B$55</f>
        <v>76271249.723213583</v>
      </c>
      <c r="K8" s="73">
        <f>SEKTOR_USD!K8*$C$55</f>
        <v>107071653.66229181</v>
      </c>
      <c r="L8" s="74">
        <f t="shared" ref="L8:L43" si="2">(K8-J8)/J8*100</f>
        <v>40.382718325518603</v>
      </c>
      <c r="M8" s="74">
        <f>K8/K$44*100</f>
        <v>13.880634172079418</v>
      </c>
    </row>
    <row r="9" spans="1:13" s="23" customFormat="1" ht="15.75" x14ac:dyDescent="0.25">
      <c r="A9" s="75" t="s">
        <v>3</v>
      </c>
      <c r="B9" s="76">
        <f>SEKTOR_USD!B9*$B$53</f>
        <v>5952452.1171086486</v>
      </c>
      <c r="C9" s="76">
        <f>SEKTOR_USD!C9*$C$53</f>
        <v>8509607.5021783989</v>
      </c>
      <c r="D9" s="77">
        <f t="shared" si="0"/>
        <v>42.959696857030174</v>
      </c>
      <c r="E9" s="77">
        <f t="shared" ref="E9:E44" si="3">C9/C$44*100</f>
        <v>10.533588639225332</v>
      </c>
      <c r="F9" s="76">
        <f>SEKTOR_USD!F9*$B$54</f>
        <v>47349091.078660779</v>
      </c>
      <c r="G9" s="76">
        <f>SEKTOR_USD!G9*$C$54</f>
        <v>65770534.718519025</v>
      </c>
      <c r="H9" s="77">
        <f t="shared" si="1"/>
        <v>38.905590836484706</v>
      </c>
      <c r="I9" s="77">
        <f t="shared" ref="I9:I44" si="4">G9/G$44*100</f>
        <v>9.142177655683783</v>
      </c>
      <c r="J9" s="76">
        <f>SEKTOR_USD!J9*$B$55</f>
        <v>52390025.702385612</v>
      </c>
      <c r="K9" s="76">
        <f>SEKTOR_USD!K9*$C$55</f>
        <v>71576159.454680309</v>
      </c>
      <c r="L9" s="77">
        <f t="shared" si="2"/>
        <v>36.621729985944718</v>
      </c>
      <c r="M9" s="77">
        <f t="shared" ref="M9:M44" si="5">K9/K$44*100</f>
        <v>9.2790430599535672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2202019.2273141439</v>
      </c>
      <c r="C10" s="78">
        <f>SEKTOR_USD!C10*$C$53</f>
        <v>3490034.7219941909</v>
      </c>
      <c r="D10" s="79">
        <f t="shared" si="0"/>
        <v>58.492472667964421</v>
      </c>
      <c r="E10" s="79">
        <f t="shared" si="3"/>
        <v>4.3201275838737558</v>
      </c>
      <c r="F10" s="78">
        <f>SEKTOR_USD!F10*$B$54</f>
        <v>21069365.062412784</v>
      </c>
      <c r="G10" s="78">
        <f>SEKTOR_USD!G10*$C$54</f>
        <v>29255826.352013685</v>
      </c>
      <c r="H10" s="79">
        <f t="shared" si="1"/>
        <v>38.854807752158329</v>
      </c>
      <c r="I10" s="79">
        <f t="shared" si="4"/>
        <v>4.0665924812473051</v>
      </c>
      <c r="J10" s="78">
        <f>SEKTOR_USD!J10*$B$55</f>
        <v>23230831.132280298</v>
      </c>
      <c r="K10" s="78">
        <f>SEKTOR_USD!K10*$C$55</f>
        <v>31423035.589236207</v>
      </c>
      <c r="L10" s="79">
        <f t="shared" si="2"/>
        <v>35.264362305025188</v>
      </c>
      <c r="M10" s="79">
        <f t="shared" si="5"/>
        <v>4.0736427118807956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1246949.2498107734</v>
      </c>
      <c r="C11" s="78">
        <f>SEKTOR_USD!C11*$C$53</f>
        <v>1615970.9601688751</v>
      </c>
      <c r="D11" s="79">
        <f t="shared" si="0"/>
        <v>29.59396386132806</v>
      </c>
      <c r="E11" s="79">
        <f t="shared" si="3"/>
        <v>2.0003241445619451</v>
      </c>
      <c r="F11" s="78">
        <f>SEKTOR_USD!F11*$B$54</f>
        <v>6790017.9592437586</v>
      </c>
      <c r="G11" s="78">
        <f>SEKTOR_USD!G11*$C$54</f>
        <v>9805087.988994699</v>
      </c>
      <c r="H11" s="79">
        <f t="shared" si="1"/>
        <v>44.404448527949775</v>
      </c>
      <c r="I11" s="79">
        <f t="shared" si="4"/>
        <v>1.3629181624968736</v>
      </c>
      <c r="J11" s="78">
        <f>SEKTOR_USD!J11*$B$55</f>
        <v>7779352.4597478928</v>
      </c>
      <c r="K11" s="78">
        <f>SEKTOR_USD!K11*$C$55</f>
        <v>11337536.480547942</v>
      </c>
      <c r="L11" s="79">
        <f t="shared" si="2"/>
        <v>45.738820026613894</v>
      </c>
      <c r="M11" s="79">
        <f t="shared" si="5"/>
        <v>1.4697839336212069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524384.6336375688</v>
      </c>
      <c r="C12" s="78">
        <f>SEKTOR_USD!C12*$C$53</f>
        <v>809478.03937614697</v>
      </c>
      <c r="D12" s="79">
        <f t="shared" si="0"/>
        <v>54.367231122112173</v>
      </c>
      <c r="E12" s="79">
        <f t="shared" si="3"/>
        <v>1.0020096317124145</v>
      </c>
      <c r="F12" s="78">
        <f>SEKTOR_USD!F12*$B$54</f>
        <v>4710610.9667475596</v>
      </c>
      <c r="G12" s="78">
        <f>SEKTOR_USD!G12*$C$54</f>
        <v>6890225.1085250936</v>
      </c>
      <c r="H12" s="79">
        <f t="shared" si="1"/>
        <v>46.27030670041615</v>
      </c>
      <c r="I12" s="79">
        <f t="shared" si="4"/>
        <v>0.95774897223167788</v>
      </c>
      <c r="J12" s="78">
        <f>SEKTOR_USD!J12*$B$55</f>
        <v>5100438.9504365018</v>
      </c>
      <c r="K12" s="78">
        <f>SEKTOR_USD!K12*$C$55</f>
        <v>7330654.4045617757</v>
      </c>
      <c r="L12" s="79">
        <f t="shared" si="2"/>
        <v>43.725951350410917</v>
      </c>
      <c r="M12" s="79">
        <f t="shared" si="5"/>
        <v>0.95033679364476042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631539.90049120109</v>
      </c>
      <c r="C13" s="78">
        <f>SEKTOR_USD!C13*$C$53</f>
        <v>852118.89285581757</v>
      </c>
      <c r="D13" s="79">
        <f t="shared" si="0"/>
        <v>34.927166469300488</v>
      </c>
      <c r="E13" s="79">
        <f t="shared" si="3"/>
        <v>1.0547924668391051</v>
      </c>
      <c r="F13" s="78">
        <f>SEKTOR_USD!F13*$B$54</f>
        <v>4167433.6201805938</v>
      </c>
      <c r="G13" s="78">
        <f>SEKTOR_USD!G13*$C$54</f>
        <v>6054674.4748315485</v>
      </c>
      <c r="H13" s="79">
        <f t="shared" si="1"/>
        <v>45.285444872165044</v>
      </c>
      <c r="I13" s="79">
        <f t="shared" si="4"/>
        <v>0.84160650256441039</v>
      </c>
      <c r="J13" s="78">
        <f>SEKTOR_USD!J13*$B$55</f>
        <v>4572394.1202899711</v>
      </c>
      <c r="K13" s="78">
        <f>SEKTOR_USD!K13*$C$55</f>
        <v>6572929.2204149608</v>
      </c>
      <c r="L13" s="79">
        <f t="shared" si="2"/>
        <v>43.752464190425478</v>
      </c>
      <c r="M13" s="79">
        <f t="shared" si="5"/>
        <v>0.85210625620217362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839738.0841776618</v>
      </c>
      <c r="C14" s="78">
        <f>SEKTOR_USD!C14*$C$53</f>
        <v>970882.12642404612</v>
      </c>
      <c r="D14" s="79">
        <f t="shared" si="0"/>
        <v>15.617255513046185</v>
      </c>
      <c r="E14" s="79">
        <f t="shared" si="3"/>
        <v>1.2018031306742711</v>
      </c>
      <c r="F14" s="78">
        <f>SEKTOR_USD!F14*$B$54</f>
        <v>6181462.4415285271</v>
      </c>
      <c r="G14" s="78">
        <f>SEKTOR_USD!G14*$C$54</f>
        <v>7060323.4167673644</v>
      </c>
      <c r="H14" s="79">
        <f t="shared" si="1"/>
        <v>14.21768689128387</v>
      </c>
      <c r="I14" s="79">
        <f t="shared" si="4"/>
        <v>0.98139282672575179</v>
      </c>
      <c r="J14" s="78">
        <f>SEKTOR_USD!J14*$B$55</f>
        <v>6900877.9918027455</v>
      </c>
      <c r="K14" s="78">
        <f>SEKTOR_USD!K14*$C$55</f>
        <v>7693664.7216050504</v>
      </c>
      <c r="L14" s="79">
        <f t="shared" si="2"/>
        <v>11.488200932461377</v>
      </c>
      <c r="M14" s="79">
        <f t="shared" si="5"/>
        <v>0.99739699341958488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126339.4238789439</v>
      </c>
      <c r="C15" s="78">
        <f>SEKTOR_USD!C15*$C$53</f>
        <v>187642.9177543119</v>
      </c>
      <c r="D15" s="79">
        <f t="shared" si="0"/>
        <v>48.522853748413382</v>
      </c>
      <c r="E15" s="79">
        <f t="shared" si="3"/>
        <v>0.23227314610949207</v>
      </c>
      <c r="F15" s="78">
        <f>SEKTOR_USD!F15*$B$54</f>
        <v>1013358.8384357889</v>
      </c>
      <c r="G15" s="78">
        <f>SEKTOR_USD!G15*$C$54</f>
        <v>1757729.7031589274</v>
      </c>
      <c r="H15" s="79">
        <f t="shared" si="1"/>
        <v>73.45580227751725</v>
      </c>
      <c r="I15" s="79">
        <f t="shared" si="4"/>
        <v>0.24432638849181423</v>
      </c>
      <c r="J15" s="78">
        <f>SEKTOR_USD!J15*$B$55</f>
        <v>1103202.0008051372</v>
      </c>
      <c r="K15" s="78">
        <f>SEKTOR_USD!K15*$C$55</f>
        <v>1934365.8456983459</v>
      </c>
      <c r="L15" s="79">
        <f t="shared" si="2"/>
        <v>75.341038566519089</v>
      </c>
      <c r="M15" s="79">
        <f t="shared" si="5"/>
        <v>0.25076874915736724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354514.7184250009</v>
      </c>
      <c r="C16" s="78">
        <f>SEKTOR_USD!C16*$C$53</f>
        <v>543538.33642881352</v>
      </c>
      <c r="D16" s="79">
        <f t="shared" si="0"/>
        <v>53.318976104457946</v>
      </c>
      <c r="E16" s="79">
        <f t="shared" si="3"/>
        <v>0.67281707694794646</v>
      </c>
      <c r="F16" s="78">
        <f>SEKTOR_USD!F16*$B$54</f>
        <v>3146687.3356938758</v>
      </c>
      <c r="G16" s="78">
        <f>SEKTOR_USD!G16*$C$54</f>
        <v>4505688.4049123367</v>
      </c>
      <c r="H16" s="79">
        <f t="shared" si="1"/>
        <v>43.188309617001963</v>
      </c>
      <c r="I16" s="79">
        <f t="shared" si="4"/>
        <v>0.62629571182830424</v>
      </c>
      <c r="J16" s="78">
        <f>SEKTOR_USD!J16*$B$55</f>
        <v>3409977.1690800893</v>
      </c>
      <c r="K16" s="78">
        <f>SEKTOR_USD!K16*$C$55</f>
        <v>4801553.2537962534</v>
      </c>
      <c r="L16" s="79">
        <f t="shared" si="2"/>
        <v>40.808956063819338</v>
      </c>
      <c r="M16" s="79">
        <f t="shared" si="5"/>
        <v>0.62246730945162843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26966.879373353251</v>
      </c>
      <c r="C17" s="78">
        <f>SEKTOR_USD!C17*$C$53</f>
        <v>39941.507176197272</v>
      </c>
      <c r="D17" s="79">
        <f t="shared" si="0"/>
        <v>48.113197019246599</v>
      </c>
      <c r="E17" s="79">
        <f t="shared" si="3"/>
        <v>4.9441458506402969E-2</v>
      </c>
      <c r="F17" s="78">
        <f>SEKTOR_USD!F17*$B$54</f>
        <v>270154.85441789305</v>
      </c>
      <c r="G17" s="78">
        <f>SEKTOR_USD!G17*$C$54</f>
        <v>440979.26931537816</v>
      </c>
      <c r="H17" s="79">
        <f t="shared" si="1"/>
        <v>63.232036035614904</v>
      </c>
      <c r="I17" s="79">
        <f t="shared" si="4"/>
        <v>6.1296610097646934E-2</v>
      </c>
      <c r="J17" s="78">
        <f>SEKTOR_USD!J17*$B$55</f>
        <v>292951.87794297683</v>
      </c>
      <c r="K17" s="78">
        <f>SEKTOR_USD!K17*$C$55</f>
        <v>482419.93881976459</v>
      </c>
      <c r="L17" s="79">
        <f t="shared" si="2"/>
        <v>64.675489437779859</v>
      </c>
      <c r="M17" s="79">
        <f t="shared" si="5"/>
        <v>6.2540312576048016E-2</v>
      </c>
    </row>
    <row r="18" spans="1:13" s="23" customFormat="1" ht="15.75" x14ac:dyDescent="0.25">
      <c r="A18" s="75" t="s">
        <v>12</v>
      </c>
      <c r="B18" s="76">
        <f>SEKTOR_USD!B18*$B$53</f>
        <v>846535.3189380205</v>
      </c>
      <c r="C18" s="76">
        <f>SEKTOR_USD!C18*$C$53</f>
        <v>1311799.5970510053</v>
      </c>
      <c r="D18" s="77">
        <f t="shared" si="0"/>
        <v>54.961000173821382</v>
      </c>
      <c r="E18" s="77">
        <f t="shared" si="3"/>
        <v>1.6238066595785459</v>
      </c>
      <c r="F18" s="76">
        <f>SEKTOR_USD!F18*$B$54</f>
        <v>7395816.3125514379</v>
      </c>
      <c r="G18" s="76">
        <f>SEKTOR_USD!G18*$C$54</f>
        <v>11029887.73123486</v>
      </c>
      <c r="H18" s="77">
        <f t="shared" si="1"/>
        <v>49.136853392586836</v>
      </c>
      <c r="I18" s="77">
        <f t="shared" si="4"/>
        <v>1.5331666922392115</v>
      </c>
      <c r="J18" s="76">
        <f>SEKTOR_USD!J18*$B$55</f>
        <v>8140783.6763934307</v>
      </c>
      <c r="K18" s="76">
        <f>SEKTOR_USD!K18*$C$55</f>
        <v>11893878.591006825</v>
      </c>
      <c r="L18" s="77">
        <f t="shared" si="2"/>
        <v>46.102378638270217</v>
      </c>
      <c r="M18" s="77">
        <f t="shared" si="5"/>
        <v>1.5419074233186674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846535.3189380205</v>
      </c>
      <c r="C19" s="78">
        <f>SEKTOR_USD!C19*$C$53</f>
        <v>1311799.5970510053</v>
      </c>
      <c r="D19" s="79">
        <f t="shared" si="0"/>
        <v>54.961000173821382</v>
      </c>
      <c r="E19" s="79">
        <f t="shared" si="3"/>
        <v>1.6238066595785459</v>
      </c>
      <c r="F19" s="78">
        <f>SEKTOR_USD!F19*$B$54</f>
        <v>7395816.3125514379</v>
      </c>
      <c r="G19" s="78">
        <f>SEKTOR_USD!G19*$C$54</f>
        <v>11029887.73123486</v>
      </c>
      <c r="H19" s="79">
        <f t="shared" si="1"/>
        <v>49.136853392586836</v>
      </c>
      <c r="I19" s="79">
        <f t="shared" si="4"/>
        <v>1.5331666922392115</v>
      </c>
      <c r="J19" s="78">
        <f>SEKTOR_USD!J19*$B$55</f>
        <v>8140783.6763934307</v>
      </c>
      <c r="K19" s="78">
        <f>SEKTOR_USD!K19*$C$55</f>
        <v>11893878.591006825</v>
      </c>
      <c r="L19" s="79">
        <f t="shared" si="2"/>
        <v>46.102378638270217</v>
      </c>
      <c r="M19" s="79">
        <f t="shared" si="5"/>
        <v>1.5419074233186674</v>
      </c>
    </row>
    <row r="20" spans="1:13" s="23" customFormat="1" ht="15.75" x14ac:dyDescent="0.25">
      <c r="A20" s="75" t="s">
        <v>112</v>
      </c>
      <c r="B20" s="76">
        <f>SEKTOR_USD!B20*$B$53</f>
        <v>1611581.4889429428</v>
      </c>
      <c r="C20" s="76">
        <f>SEKTOR_USD!C20*$C$53</f>
        <v>2608904.8682195451</v>
      </c>
      <c r="D20" s="77">
        <f t="shared" si="0"/>
        <v>61.884762645838009</v>
      </c>
      <c r="E20" s="77">
        <f t="shared" si="3"/>
        <v>3.2294239979531478</v>
      </c>
      <c r="F20" s="76">
        <f>SEKTOR_USD!F20*$B$54</f>
        <v>14502248.74291495</v>
      </c>
      <c r="G20" s="76">
        <f>SEKTOR_USD!G20*$C$54</f>
        <v>21851236.307391528</v>
      </c>
      <c r="H20" s="77">
        <f t="shared" si="1"/>
        <v>50.674813918544274</v>
      </c>
      <c r="I20" s="77">
        <f t="shared" si="4"/>
        <v>3.0373462094151464</v>
      </c>
      <c r="J20" s="76">
        <f>SEKTOR_USD!J20*$B$55</f>
        <v>15740440.344434554</v>
      </c>
      <c r="K20" s="76">
        <f>SEKTOR_USD!K20*$C$55</f>
        <v>23601615.616604675</v>
      </c>
      <c r="L20" s="77">
        <f t="shared" si="2"/>
        <v>49.942537185432975</v>
      </c>
      <c r="M20" s="77">
        <f t="shared" si="5"/>
        <v>3.0596836888071821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1611581.4889429428</v>
      </c>
      <c r="C21" s="78">
        <f>SEKTOR_USD!C21*$C$53</f>
        <v>2608904.8682195451</v>
      </c>
      <c r="D21" s="79">
        <f t="shared" si="0"/>
        <v>61.884762645838009</v>
      </c>
      <c r="E21" s="79">
        <f t="shared" si="3"/>
        <v>3.2294239979531478</v>
      </c>
      <c r="F21" s="78">
        <f>SEKTOR_USD!F21*$B$54</f>
        <v>14502248.74291495</v>
      </c>
      <c r="G21" s="78">
        <f>SEKTOR_USD!G21*$C$54</f>
        <v>21851236.307391528</v>
      </c>
      <c r="H21" s="79">
        <f t="shared" si="1"/>
        <v>50.674813918544274</v>
      </c>
      <c r="I21" s="79">
        <f t="shared" si="4"/>
        <v>3.0373462094151464</v>
      </c>
      <c r="J21" s="78">
        <f>SEKTOR_USD!J21*$B$55</f>
        <v>15740440.344434554</v>
      </c>
      <c r="K21" s="78">
        <f>SEKTOR_USD!K21*$C$55</f>
        <v>23601615.616604675</v>
      </c>
      <c r="L21" s="79">
        <f t="shared" si="2"/>
        <v>49.942537185432975</v>
      </c>
      <c r="M21" s="79">
        <f t="shared" si="5"/>
        <v>3.0596836888071821</v>
      </c>
    </row>
    <row r="22" spans="1:13" ht="16.5" x14ac:dyDescent="0.25">
      <c r="A22" s="72" t="s">
        <v>14</v>
      </c>
      <c r="B22" s="73">
        <f>SEKTOR_USD!B22*$B$53</f>
        <v>42897869.558045298</v>
      </c>
      <c r="C22" s="73">
        <f>SEKTOR_USD!C22*$C$53</f>
        <v>66210316.614176184</v>
      </c>
      <c r="D22" s="80">
        <f t="shared" si="0"/>
        <v>54.344067190998167</v>
      </c>
      <c r="E22" s="80">
        <f t="shared" si="3"/>
        <v>81.958214724716839</v>
      </c>
      <c r="F22" s="73">
        <f>SEKTOR_USD!F22*$B$54</f>
        <v>400129533.96858931</v>
      </c>
      <c r="G22" s="73">
        <f>SEKTOR_USD!G22*$C$54</f>
        <v>600684359.73569453</v>
      </c>
      <c r="H22" s="80">
        <f t="shared" si="1"/>
        <v>50.122475034009618</v>
      </c>
      <c r="I22" s="80">
        <f t="shared" si="4"/>
        <v>83.495795726716594</v>
      </c>
      <c r="J22" s="73">
        <f>SEKTOR_USD!J22*$B$55</f>
        <v>435036337.9445191</v>
      </c>
      <c r="K22" s="73">
        <f>SEKTOR_USD!K22*$C$55</f>
        <v>642612640.86127245</v>
      </c>
      <c r="L22" s="80">
        <f t="shared" si="2"/>
        <v>47.714704453775056</v>
      </c>
      <c r="M22" s="80">
        <f t="shared" si="5"/>
        <v>83.307492478661047</v>
      </c>
    </row>
    <row r="23" spans="1:13" s="23" customFormat="1" ht="15.75" x14ac:dyDescent="0.25">
      <c r="A23" s="75" t="s">
        <v>15</v>
      </c>
      <c r="B23" s="76">
        <f>SEKTOR_USD!B23*$B$53</f>
        <v>4119085.7718410478</v>
      </c>
      <c r="C23" s="76">
        <f>SEKTOR_USD!C23*$C$53</f>
        <v>5914730.2168844966</v>
      </c>
      <c r="D23" s="77">
        <f t="shared" si="0"/>
        <v>43.593276384746801</v>
      </c>
      <c r="E23" s="77">
        <f t="shared" si="3"/>
        <v>7.3215286369798029</v>
      </c>
      <c r="F23" s="76">
        <f>SEKTOR_USD!F23*$B$54</f>
        <v>39074082.901940361</v>
      </c>
      <c r="G23" s="76">
        <f>SEKTOR_USD!G23*$C$54</f>
        <v>54986362.212679654</v>
      </c>
      <c r="H23" s="77">
        <f t="shared" si="1"/>
        <v>40.723359651645502</v>
      </c>
      <c r="I23" s="77">
        <f t="shared" si="4"/>
        <v>7.6431656537308195</v>
      </c>
      <c r="J23" s="76">
        <f>SEKTOR_USD!J23*$B$55</f>
        <v>42324433.9085164</v>
      </c>
      <c r="K23" s="76">
        <f>SEKTOR_USD!K23*$C$55</f>
        <v>58867595.210238054</v>
      </c>
      <c r="L23" s="77">
        <f t="shared" si="2"/>
        <v>39.086550661207752</v>
      </c>
      <c r="M23" s="77">
        <f t="shared" si="5"/>
        <v>7.6315208157762839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2828954.3796689166</v>
      </c>
      <c r="C24" s="78">
        <f>SEKTOR_USD!C24*$C$53</f>
        <v>4018537.7375220628</v>
      </c>
      <c r="D24" s="79">
        <f t="shared" si="0"/>
        <v>42.05028424644896</v>
      </c>
      <c r="E24" s="79">
        <f t="shared" si="3"/>
        <v>4.974333240096513</v>
      </c>
      <c r="F24" s="78">
        <f>SEKTOR_USD!F24*$B$54</f>
        <v>26870358.307990596</v>
      </c>
      <c r="G24" s="78">
        <f>SEKTOR_USD!G24*$C$54</f>
        <v>37594537.884100944</v>
      </c>
      <c r="H24" s="79">
        <f t="shared" si="1"/>
        <v>39.910817165847902</v>
      </c>
      <c r="I24" s="79">
        <f t="shared" si="4"/>
        <v>5.22568268132098</v>
      </c>
      <c r="J24" s="78">
        <f>SEKTOR_USD!J24*$B$55</f>
        <v>29127429.293732774</v>
      </c>
      <c r="K24" s="78">
        <f>SEKTOR_USD!K24*$C$55</f>
        <v>40236969.61965932</v>
      </c>
      <c r="L24" s="79">
        <f t="shared" si="2"/>
        <v>38.141163141770768</v>
      </c>
      <c r="M24" s="79">
        <f t="shared" si="5"/>
        <v>5.2162700059265132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464082.16986305307</v>
      </c>
      <c r="C25" s="78">
        <f>SEKTOR_USD!C25*$C$53</f>
        <v>669670.40561352472</v>
      </c>
      <c r="D25" s="79">
        <f t="shared" si="0"/>
        <v>44.299964338457364</v>
      </c>
      <c r="E25" s="79">
        <f t="shared" si="3"/>
        <v>0.82894922883226552</v>
      </c>
      <c r="F25" s="78">
        <f>SEKTOR_USD!F25*$B$54</f>
        <v>5078365.1255409149</v>
      </c>
      <c r="G25" s="78">
        <f>SEKTOR_USD!G25*$C$54</f>
        <v>7436650.3942596838</v>
      </c>
      <c r="H25" s="79">
        <f t="shared" si="1"/>
        <v>46.437883264007709</v>
      </c>
      <c r="I25" s="79">
        <f t="shared" si="4"/>
        <v>1.0337026961769511</v>
      </c>
      <c r="J25" s="78">
        <f>SEKTOR_USD!J25*$B$55</f>
        <v>5483086.9163932549</v>
      </c>
      <c r="K25" s="78">
        <f>SEKTOR_USD!K25*$C$55</f>
        <v>7895569.996948502</v>
      </c>
      <c r="L25" s="79">
        <f t="shared" si="2"/>
        <v>43.998629190838464</v>
      </c>
      <c r="M25" s="79">
        <f t="shared" si="5"/>
        <v>1.0235717387288787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826049.22230907762</v>
      </c>
      <c r="C26" s="78">
        <f>SEKTOR_USD!C26*$C$53</f>
        <v>1226522.0737489092</v>
      </c>
      <c r="D26" s="79">
        <f t="shared" si="0"/>
        <v>48.480507047797836</v>
      </c>
      <c r="E26" s="79">
        <f t="shared" si="3"/>
        <v>1.5182461680510244</v>
      </c>
      <c r="F26" s="78">
        <f>SEKTOR_USD!F26*$B$54</f>
        <v>7125359.4684088463</v>
      </c>
      <c r="G26" s="78">
        <f>SEKTOR_USD!G26*$C$54</f>
        <v>9955173.9343190286</v>
      </c>
      <c r="H26" s="79">
        <f t="shared" si="1"/>
        <v>39.714690584475235</v>
      </c>
      <c r="I26" s="79">
        <f t="shared" si="4"/>
        <v>1.3837802762328886</v>
      </c>
      <c r="J26" s="78">
        <f>SEKTOR_USD!J26*$B$55</f>
        <v>7713917.6983903693</v>
      </c>
      <c r="K26" s="78">
        <f>SEKTOR_USD!K26*$C$55</f>
        <v>10735055.593630239</v>
      </c>
      <c r="L26" s="79">
        <f t="shared" si="2"/>
        <v>39.164767027139504</v>
      </c>
      <c r="M26" s="79">
        <f t="shared" si="5"/>
        <v>1.3916790711208926</v>
      </c>
    </row>
    <row r="27" spans="1:13" s="23" customFormat="1" ht="15.75" x14ac:dyDescent="0.25">
      <c r="A27" s="75" t="s">
        <v>19</v>
      </c>
      <c r="B27" s="76">
        <f>SEKTOR_USD!B27*$B$53</f>
        <v>5390863.3717871793</v>
      </c>
      <c r="C27" s="76">
        <f>SEKTOR_USD!C27*$C$53</f>
        <v>8085777.4015675941</v>
      </c>
      <c r="D27" s="77">
        <f t="shared" si="0"/>
        <v>49.990397528605826</v>
      </c>
      <c r="E27" s="77">
        <f t="shared" si="3"/>
        <v>10.008951993926143</v>
      </c>
      <c r="F27" s="76">
        <f>SEKTOR_USD!F27*$B$54</f>
        <v>53255280.150611758</v>
      </c>
      <c r="G27" s="76">
        <f>SEKTOR_USD!G27*$C$54</f>
        <v>76102983.149473548</v>
      </c>
      <c r="H27" s="77">
        <f t="shared" si="1"/>
        <v>42.902230415924933</v>
      </c>
      <c r="I27" s="77">
        <f t="shared" si="4"/>
        <v>10.578399507585194</v>
      </c>
      <c r="J27" s="76">
        <f>SEKTOR_USD!J27*$B$55</f>
        <v>57769591.80348704</v>
      </c>
      <c r="K27" s="76">
        <f>SEKTOR_USD!K27*$C$55</f>
        <v>81292937.318660468</v>
      </c>
      <c r="L27" s="77">
        <f t="shared" si="2"/>
        <v>40.719251739205696</v>
      </c>
      <c r="M27" s="77">
        <f t="shared" si="5"/>
        <v>10.538713890168527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5390863.3717871793</v>
      </c>
      <c r="C28" s="78">
        <f>SEKTOR_USD!C28*$C$53</f>
        <v>8085777.4015675941</v>
      </c>
      <c r="D28" s="79">
        <f t="shared" si="0"/>
        <v>49.990397528605826</v>
      </c>
      <c r="E28" s="79">
        <f t="shared" si="3"/>
        <v>10.008951993926143</v>
      </c>
      <c r="F28" s="78">
        <f>SEKTOR_USD!F28*$B$54</f>
        <v>53255280.150611758</v>
      </c>
      <c r="G28" s="78">
        <f>SEKTOR_USD!G28*$C$54</f>
        <v>76102983.149473548</v>
      </c>
      <c r="H28" s="79">
        <f t="shared" si="1"/>
        <v>42.902230415924933</v>
      </c>
      <c r="I28" s="79">
        <f t="shared" si="4"/>
        <v>10.578399507585194</v>
      </c>
      <c r="J28" s="78">
        <f>SEKTOR_USD!J28*$B$55</f>
        <v>57769591.80348704</v>
      </c>
      <c r="K28" s="78">
        <f>SEKTOR_USD!K28*$C$55</f>
        <v>81292937.318660468</v>
      </c>
      <c r="L28" s="79">
        <f t="shared" si="2"/>
        <v>40.719251739205696</v>
      </c>
      <c r="M28" s="79">
        <f t="shared" si="5"/>
        <v>10.538713890168527</v>
      </c>
    </row>
    <row r="29" spans="1:13" s="23" customFormat="1" ht="15.75" x14ac:dyDescent="0.25">
      <c r="A29" s="75" t="s">
        <v>21</v>
      </c>
      <c r="B29" s="76">
        <f>SEKTOR_USD!B29*$B$53</f>
        <v>33387920.414417073</v>
      </c>
      <c r="C29" s="76">
        <f>SEKTOR_USD!C29*$C$53</f>
        <v>52209808.995724089</v>
      </c>
      <c r="D29" s="77">
        <f t="shared" si="0"/>
        <v>56.373348048294822</v>
      </c>
      <c r="E29" s="77">
        <f t="shared" si="3"/>
        <v>64.627734093810886</v>
      </c>
      <c r="F29" s="76">
        <f>SEKTOR_USD!F29*$B$54</f>
        <v>307800170.9160372</v>
      </c>
      <c r="G29" s="76">
        <f>SEKTOR_USD!G29*$C$54</f>
        <v>469595014.37354136</v>
      </c>
      <c r="H29" s="77">
        <f t="shared" si="1"/>
        <v>52.564897211067205</v>
      </c>
      <c r="I29" s="77">
        <f t="shared" si="4"/>
        <v>65.274230565400586</v>
      </c>
      <c r="J29" s="76">
        <f>SEKTOR_USD!J29*$B$55</f>
        <v>334942312.23251563</v>
      </c>
      <c r="K29" s="76">
        <f>SEKTOR_USD!K29*$C$55</f>
        <v>502452108.33237392</v>
      </c>
      <c r="L29" s="77">
        <f t="shared" si="2"/>
        <v>50.011536310041848</v>
      </c>
      <c r="M29" s="77">
        <f t="shared" si="5"/>
        <v>65.137257772716239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5581401.2550647343</v>
      </c>
      <c r="C30" s="78">
        <f>SEKTOR_USD!C30*$C$53</f>
        <v>8238222.4285042062</v>
      </c>
      <c r="D30" s="79">
        <f t="shared" si="0"/>
        <v>47.601328985773797</v>
      </c>
      <c r="E30" s="79">
        <f t="shared" si="3"/>
        <v>10.197655550868671</v>
      </c>
      <c r="F30" s="78">
        <f>SEKTOR_USD!F30*$B$54</f>
        <v>56584713.327843286</v>
      </c>
      <c r="G30" s="78">
        <f>SEKTOR_USD!G30*$C$54</f>
        <v>78364142.433843344</v>
      </c>
      <c r="H30" s="79">
        <f t="shared" si="1"/>
        <v>38.489952188700386</v>
      </c>
      <c r="I30" s="79">
        <f t="shared" si="4"/>
        <v>10.892703169156109</v>
      </c>
      <c r="J30" s="78">
        <f>SEKTOR_USD!J30*$B$55</f>
        <v>61258037.458659843</v>
      </c>
      <c r="K30" s="78">
        <f>SEKTOR_USD!K30*$C$55</f>
        <v>83838639.276749924</v>
      </c>
      <c r="L30" s="79">
        <f t="shared" si="2"/>
        <v>36.861451582298344</v>
      </c>
      <c r="M30" s="79">
        <f t="shared" si="5"/>
        <v>10.868735482090857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10282802.592800874</v>
      </c>
      <c r="C31" s="78">
        <f>SEKTOR_USD!C31*$C$53</f>
        <v>14879563.753240522</v>
      </c>
      <c r="D31" s="79">
        <f t="shared" si="0"/>
        <v>44.703388195528532</v>
      </c>
      <c r="E31" s="79">
        <f t="shared" si="3"/>
        <v>18.418617270848312</v>
      </c>
      <c r="F31" s="78">
        <f>SEKTOR_USD!F31*$B$54</f>
        <v>94482881.93640238</v>
      </c>
      <c r="G31" s="78">
        <f>SEKTOR_USD!G31*$C$54</f>
        <v>139518876.47840202</v>
      </c>
      <c r="H31" s="79">
        <f t="shared" si="1"/>
        <v>47.665771427584033</v>
      </c>
      <c r="I31" s="79">
        <f t="shared" si="4"/>
        <v>19.393279384845993</v>
      </c>
      <c r="J31" s="78">
        <f>SEKTOR_USD!J31*$B$55</f>
        <v>102698797.05002199</v>
      </c>
      <c r="K31" s="78">
        <f>SEKTOR_USD!K31*$C$55</f>
        <v>148940807.2173354</v>
      </c>
      <c r="L31" s="79">
        <f t="shared" si="2"/>
        <v>45.026827475681237</v>
      </c>
      <c r="M31" s="79">
        <f t="shared" si="5"/>
        <v>19.30849844533714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489115.6951587334</v>
      </c>
      <c r="C32" s="78">
        <f>SEKTOR_USD!C32*$C$53</f>
        <v>159369.10930928847</v>
      </c>
      <c r="D32" s="79">
        <f t="shared" si="0"/>
        <v>-67.416889115045038</v>
      </c>
      <c r="E32" s="79">
        <f t="shared" si="3"/>
        <v>0.19727450870490074</v>
      </c>
      <c r="F32" s="78">
        <f>SEKTOR_USD!F32*$B$54</f>
        <v>4416265.8339399844</v>
      </c>
      <c r="G32" s="78">
        <f>SEKTOR_USD!G32*$C$54</f>
        <v>4564470.0599589329</v>
      </c>
      <c r="H32" s="79">
        <f t="shared" si="1"/>
        <v>3.3558719423085011</v>
      </c>
      <c r="I32" s="79">
        <f t="shared" si="4"/>
        <v>0.63446642741745074</v>
      </c>
      <c r="J32" s="78">
        <f>SEKTOR_USD!J32*$B$55</f>
        <v>4969341.1414297251</v>
      </c>
      <c r="K32" s="78">
        <f>SEKTOR_USD!K32*$C$55</f>
        <v>5058526.7357946457</v>
      </c>
      <c r="L32" s="79">
        <f t="shared" si="2"/>
        <v>1.7947166802732548</v>
      </c>
      <c r="M32" s="79">
        <f t="shared" si="5"/>
        <v>0.65578102763511181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3924612.0431831293</v>
      </c>
      <c r="C33" s="78">
        <f>SEKTOR_USD!C33*$C$53</f>
        <v>5884767.355247057</v>
      </c>
      <c r="D33" s="79">
        <f t="shared" si="0"/>
        <v>49.945199436174271</v>
      </c>
      <c r="E33" s="79">
        <f t="shared" si="3"/>
        <v>7.2844392108385838</v>
      </c>
      <c r="F33" s="78">
        <f>SEKTOR_USD!F33*$B$54</f>
        <v>34063056.541155703</v>
      </c>
      <c r="G33" s="78">
        <f>SEKTOR_USD!G33*$C$54</f>
        <v>49637170.447680518</v>
      </c>
      <c r="H33" s="79">
        <f t="shared" si="1"/>
        <v>45.721422232640343</v>
      </c>
      <c r="I33" s="79">
        <f t="shared" si="4"/>
        <v>6.8996220343998198</v>
      </c>
      <c r="J33" s="78">
        <f>SEKTOR_USD!J33*$B$55</f>
        <v>37388128.152248979</v>
      </c>
      <c r="K33" s="78">
        <f>SEKTOR_USD!K33*$C$55</f>
        <v>53958321.11486911</v>
      </c>
      <c r="L33" s="79">
        <f t="shared" si="2"/>
        <v>44.319397042677025</v>
      </c>
      <c r="M33" s="79">
        <f t="shared" si="5"/>
        <v>6.9950887122504453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2258393.0785423182</v>
      </c>
      <c r="C34" s="78">
        <f>SEKTOR_USD!C34*$C$53</f>
        <v>3784366.5387733467</v>
      </c>
      <c r="D34" s="79">
        <f t="shared" si="0"/>
        <v>67.568992959187142</v>
      </c>
      <c r="E34" s="79">
        <f t="shared" si="3"/>
        <v>4.6844652199625871</v>
      </c>
      <c r="F34" s="78">
        <f>SEKTOR_USD!F34*$B$54</f>
        <v>19871853.315880727</v>
      </c>
      <c r="G34" s="78">
        <f>SEKTOR_USD!G34*$C$54</f>
        <v>31908402.776798673</v>
      </c>
      <c r="H34" s="79">
        <f t="shared" si="1"/>
        <v>60.570844951330514</v>
      </c>
      <c r="I34" s="79">
        <f t="shared" si="4"/>
        <v>4.435303561740235</v>
      </c>
      <c r="J34" s="78">
        <f>SEKTOR_USD!J34*$B$55</f>
        <v>21589908.15047697</v>
      </c>
      <c r="K34" s="78">
        <f>SEKTOR_USD!K34*$C$55</f>
        <v>34227363.544104591</v>
      </c>
      <c r="L34" s="79">
        <f t="shared" si="2"/>
        <v>58.534085951395909</v>
      </c>
      <c r="M34" s="79">
        <f t="shared" si="5"/>
        <v>4.437192251919071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2507288.4799952838</v>
      </c>
      <c r="C35" s="78">
        <f>SEKTOR_USD!C35*$C$53</f>
        <v>3924534.7790893586</v>
      </c>
      <c r="D35" s="79">
        <f t="shared" si="0"/>
        <v>56.525059258308431</v>
      </c>
      <c r="E35" s="79">
        <f t="shared" si="3"/>
        <v>4.8579719984356231</v>
      </c>
      <c r="F35" s="78">
        <f>SEKTOR_USD!F35*$B$54</f>
        <v>22437361.317054465</v>
      </c>
      <c r="G35" s="78">
        <f>SEKTOR_USD!G35*$C$54</f>
        <v>35744452.191821076</v>
      </c>
      <c r="H35" s="79">
        <f t="shared" si="1"/>
        <v>59.307735373731283</v>
      </c>
      <c r="I35" s="79">
        <f t="shared" si="4"/>
        <v>4.9685187073705173</v>
      </c>
      <c r="J35" s="78">
        <f>SEKTOR_USD!J35*$B$55</f>
        <v>24147044.453507237</v>
      </c>
      <c r="K35" s="78">
        <f>SEKTOR_USD!K35*$C$55</f>
        <v>38101499.046733007</v>
      </c>
      <c r="L35" s="79">
        <f t="shared" si="2"/>
        <v>57.78949312034316</v>
      </c>
      <c r="M35" s="79">
        <f t="shared" si="5"/>
        <v>4.9394302935081162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4174707.0904291538</v>
      </c>
      <c r="C36" s="78">
        <f>SEKTOR_USD!C36*$C$53</f>
        <v>8987347.5357636996</v>
      </c>
      <c r="D36" s="79">
        <f t="shared" si="0"/>
        <v>115.28091291405582</v>
      </c>
      <c r="E36" s="79">
        <f t="shared" si="3"/>
        <v>11.124957511290114</v>
      </c>
      <c r="F36" s="78">
        <f>SEKTOR_USD!F36*$B$54</f>
        <v>37266760.319281153</v>
      </c>
      <c r="G36" s="78">
        <f>SEKTOR_USD!G36*$C$54</f>
        <v>67635612.653936952</v>
      </c>
      <c r="H36" s="79">
        <f t="shared" si="1"/>
        <v>81.490454427678003</v>
      </c>
      <c r="I36" s="79">
        <f t="shared" si="4"/>
        <v>9.4014255681457986</v>
      </c>
      <c r="J36" s="78">
        <f>SEKTOR_USD!J36*$B$55</f>
        <v>40503109.573829561</v>
      </c>
      <c r="K36" s="78">
        <f>SEKTOR_USD!K36*$C$55</f>
        <v>71985533.414310843</v>
      </c>
      <c r="L36" s="79">
        <f t="shared" si="2"/>
        <v>77.728411896609401</v>
      </c>
      <c r="M36" s="79">
        <f t="shared" si="5"/>
        <v>9.3321137838925985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924880.20947097323</v>
      </c>
      <c r="C37" s="78">
        <f>SEKTOR_USD!C37*$C$53</f>
        <v>1405772.5143384568</v>
      </c>
      <c r="D37" s="79">
        <f t="shared" si="0"/>
        <v>51.995090817496411</v>
      </c>
      <c r="E37" s="79">
        <f t="shared" si="3"/>
        <v>1.7401307149101881</v>
      </c>
      <c r="F37" s="78">
        <f>SEKTOR_USD!F37*$B$54</f>
        <v>8960762.8000588603</v>
      </c>
      <c r="G37" s="78">
        <f>SEKTOR_USD!G37*$C$54</f>
        <v>13165309.896873768</v>
      </c>
      <c r="H37" s="79">
        <f t="shared" si="1"/>
        <v>46.921754214800657</v>
      </c>
      <c r="I37" s="79">
        <f t="shared" si="4"/>
        <v>1.8299927541179355</v>
      </c>
      <c r="J37" s="78">
        <f>SEKTOR_USD!J37*$B$55</f>
        <v>9666643.8290570751</v>
      </c>
      <c r="K37" s="78">
        <f>SEKTOR_USD!K37*$C$55</f>
        <v>14059737.244067997</v>
      </c>
      <c r="L37" s="79">
        <f t="shared" si="2"/>
        <v>45.445901314845919</v>
      </c>
      <c r="M37" s="79">
        <f t="shared" si="5"/>
        <v>1.8226866081288342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1035284.9141939176</v>
      </c>
      <c r="C38" s="78">
        <f>SEKTOR_USD!C38*$C$53</f>
        <v>1463701.8726184918</v>
      </c>
      <c r="D38" s="79">
        <f t="shared" si="0"/>
        <v>41.381551353729854</v>
      </c>
      <c r="E38" s="79">
        <f t="shared" si="3"/>
        <v>1.811838373588921</v>
      </c>
      <c r="F38" s="78">
        <f>SEKTOR_USD!F38*$B$54</f>
        <v>10874799.171268418</v>
      </c>
      <c r="G38" s="78">
        <f>SEKTOR_USD!G38*$C$54</f>
        <v>19942789.900010604</v>
      </c>
      <c r="H38" s="79">
        <f t="shared" si="1"/>
        <v>83.385362671341284</v>
      </c>
      <c r="I38" s="79">
        <f t="shared" si="4"/>
        <v>2.7720700309972872</v>
      </c>
      <c r="J38" s="78">
        <f>SEKTOR_USD!J38*$B$55</f>
        <v>12087566.310023788</v>
      </c>
      <c r="K38" s="78">
        <f>SEKTOR_USD!K38*$C$55</f>
        <v>20940349.599202551</v>
      </c>
      <c r="L38" s="79">
        <f t="shared" si="2"/>
        <v>73.238756769735076</v>
      </c>
      <c r="M38" s="79">
        <f t="shared" si="5"/>
        <v>2.7146805179524947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672942.31597716454</v>
      </c>
      <c r="C39" s="78">
        <f>SEKTOR_USD!C39*$C$53</f>
        <v>1227057.8937573798</v>
      </c>
      <c r="D39" s="79">
        <f t="shared" si="0"/>
        <v>82.342210413027217</v>
      </c>
      <c r="E39" s="79">
        <f t="shared" si="3"/>
        <v>1.5189094310220195</v>
      </c>
      <c r="F39" s="78">
        <f>SEKTOR_USD!F39*$B$54</f>
        <v>5571324.1831003819</v>
      </c>
      <c r="G39" s="78">
        <f>SEKTOR_USD!G39*$C$54</f>
        <v>8544679.3970286455</v>
      </c>
      <c r="H39" s="79">
        <f t="shared" si="1"/>
        <v>53.368914035686643</v>
      </c>
      <c r="I39" s="79">
        <f t="shared" si="4"/>
        <v>1.187719962941117</v>
      </c>
      <c r="J39" s="78">
        <f>SEKTOR_USD!J39*$B$55</f>
        <v>6324009.470014859</v>
      </c>
      <c r="K39" s="78">
        <f>SEKTOR_USD!K39*$C$55</f>
        <v>9360544.8340099994</v>
      </c>
      <c r="L39" s="79">
        <f t="shared" si="2"/>
        <v>48.015983821542349</v>
      </c>
      <c r="M39" s="79">
        <f t="shared" si="5"/>
        <v>1.2134892293906836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1496576.0118418273</v>
      </c>
      <c r="C40" s="78">
        <f>SEKTOR_USD!C40*$C$53</f>
        <v>2205261.2808383517</v>
      </c>
      <c r="D40" s="79">
        <f t="shared" si="0"/>
        <v>47.353777114491471</v>
      </c>
      <c r="E40" s="79">
        <f t="shared" si="3"/>
        <v>2.7297751592439283</v>
      </c>
      <c r="F40" s="78">
        <f>SEKTOR_USD!F40*$B$54</f>
        <v>12917240.67327369</v>
      </c>
      <c r="G40" s="78">
        <f>SEKTOR_USD!G40*$C$54</f>
        <v>20050014.812011488</v>
      </c>
      <c r="H40" s="79">
        <f t="shared" si="1"/>
        <v>55.219023312740511</v>
      </c>
      <c r="I40" s="79">
        <f t="shared" si="4"/>
        <v>2.7869744133141165</v>
      </c>
      <c r="J40" s="78">
        <f>SEKTOR_USD!J40*$B$55</f>
        <v>13927295.934419662</v>
      </c>
      <c r="K40" s="78">
        <f>SEKTOR_USD!K40*$C$55</f>
        <v>21400240.335654393</v>
      </c>
      <c r="L40" s="79">
        <f t="shared" si="2"/>
        <v>53.656822088243516</v>
      </c>
      <c r="M40" s="79">
        <f t="shared" si="5"/>
        <v>2.7743001731410684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39916.727758957051</v>
      </c>
      <c r="C41" s="78">
        <f>SEKTOR_USD!C41*$C$53</f>
        <v>49843.934243928787</v>
      </c>
      <c r="D41" s="79">
        <f t="shared" si="0"/>
        <v>24.869790291725842</v>
      </c>
      <c r="E41" s="79">
        <f t="shared" si="3"/>
        <v>6.169914409703825E-2</v>
      </c>
      <c r="F41" s="78">
        <f>SEKTOR_USD!F41*$B$54</f>
        <v>353151.49677814357</v>
      </c>
      <c r="G41" s="78">
        <f>SEKTOR_USD!G41*$C$54</f>
        <v>519093.32517522603</v>
      </c>
      <c r="H41" s="79">
        <f t="shared" si="1"/>
        <v>46.988850369033052</v>
      </c>
      <c r="I41" s="79">
        <f t="shared" si="4"/>
        <v>7.215455095418763E-2</v>
      </c>
      <c r="J41" s="78">
        <f>SEKTOR_USD!J41*$B$55</f>
        <v>382430.70882598037</v>
      </c>
      <c r="K41" s="78">
        <f>SEKTOR_USD!K41*$C$55</f>
        <v>580545.9695414434</v>
      </c>
      <c r="L41" s="79">
        <f t="shared" si="2"/>
        <v>51.804223913831279</v>
      </c>
      <c r="M41" s="79">
        <f t="shared" si="5"/>
        <v>7.5261247469813761E-2</v>
      </c>
    </row>
    <row r="42" spans="1:13" ht="16.5" x14ac:dyDescent="0.25">
      <c r="A42" s="72" t="s">
        <v>31</v>
      </c>
      <c r="B42" s="73">
        <f>SEKTOR_USD!B42*$B$53</f>
        <v>1489234.5334776945</v>
      </c>
      <c r="C42" s="73">
        <f>SEKTOR_USD!C42*$C$53</f>
        <v>2144826.3438694463</v>
      </c>
      <c r="D42" s="80">
        <f t="shared" si="0"/>
        <v>44.022066078524169</v>
      </c>
      <c r="E42" s="80">
        <f t="shared" si="3"/>
        <v>2.6549659785261341</v>
      </c>
      <c r="F42" s="73">
        <f>SEKTOR_USD!F42*$B$54</f>
        <v>15520865.274751706</v>
      </c>
      <c r="G42" s="73">
        <f>SEKTOR_USD!G42*$C$54</f>
        <v>20082671.403530896</v>
      </c>
      <c r="H42" s="80">
        <f t="shared" si="1"/>
        <v>29.3914420879616</v>
      </c>
      <c r="I42" s="80">
        <f t="shared" si="4"/>
        <v>2.7915137159452605</v>
      </c>
      <c r="J42" s="73">
        <f>SEKTOR_USD!J42*$B$55</f>
        <v>16757087.244644737</v>
      </c>
      <c r="K42" s="73">
        <f>SEKTOR_USD!K42*$C$55</f>
        <v>21690070.184238914</v>
      </c>
      <c r="L42" s="80">
        <f t="shared" si="2"/>
        <v>29.438188556132687</v>
      </c>
      <c r="M42" s="80">
        <f t="shared" si="5"/>
        <v>2.8118733492595549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1489234.5334776945</v>
      </c>
      <c r="C43" s="78">
        <f>SEKTOR_USD!C43*$C$53</f>
        <v>2144826.3438694463</v>
      </c>
      <c r="D43" s="79">
        <f t="shared" si="0"/>
        <v>44.022066078524169</v>
      </c>
      <c r="E43" s="79">
        <f t="shared" si="3"/>
        <v>2.6549659785261341</v>
      </c>
      <c r="F43" s="78">
        <f>SEKTOR_USD!F43*$B$54</f>
        <v>15520865.274751706</v>
      </c>
      <c r="G43" s="78">
        <f>SEKTOR_USD!G43*$C$54</f>
        <v>20082671.403530896</v>
      </c>
      <c r="H43" s="79">
        <f t="shared" si="1"/>
        <v>29.3914420879616</v>
      </c>
      <c r="I43" s="79">
        <f t="shared" si="4"/>
        <v>2.7915137159452605</v>
      </c>
      <c r="J43" s="78">
        <f>SEKTOR_USD!J43*$B$55</f>
        <v>16757087.244644737</v>
      </c>
      <c r="K43" s="78">
        <f>SEKTOR_USD!K43*$C$55</f>
        <v>21690070.184238914</v>
      </c>
      <c r="L43" s="79">
        <f t="shared" si="2"/>
        <v>29.438188556132687</v>
      </c>
      <c r="M43" s="79">
        <f t="shared" si="5"/>
        <v>2.8118733492595549</v>
      </c>
    </row>
    <row r="44" spans="1:13" ht="18" x14ac:dyDescent="0.25">
      <c r="A44" s="81" t="s">
        <v>33</v>
      </c>
      <c r="B44" s="141">
        <f>SEKTOR_USD!B44*$B$53</f>
        <v>52797673.016512595</v>
      </c>
      <c r="C44" s="141">
        <f>SEKTOR_USD!C44*$C$53</f>
        <v>80785454.925494581</v>
      </c>
      <c r="D44" s="142">
        <f>(C44-B44)/B44*100</f>
        <v>53.009498922857347</v>
      </c>
      <c r="E44" s="143">
        <f t="shared" si="3"/>
        <v>100</v>
      </c>
      <c r="F44" s="141">
        <f>SEKTOR_USD!F44*$B$54</f>
        <v>484897555.37746817</v>
      </c>
      <c r="G44" s="141">
        <f>SEKTOR_USD!G44*$C$54</f>
        <v>719418689.89637089</v>
      </c>
      <c r="H44" s="142">
        <f>(G44-F44)/F44*100</f>
        <v>48.365089062232933</v>
      </c>
      <c r="I44" s="142">
        <f t="shared" si="4"/>
        <v>100</v>
      </c>
      <c r="J44" s="141">
        <f>SEKTOR_USD!J44*$B$55</f>
        <v>528064674.91237742</v>
      </c>
      <c r="K44" s="141">
        <f>SEKTOR_USD!K44*$C$55</f>
        <v>771374364.70780301</v>
      </c>
      <c r="L44" s="142">
        <f>(K44-J44)/J44*100</f>
        <v>46.075736809283512</v>
      </c>
      <c r="M44" s="142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1290309.1740024518</v>
      </c>
      <c r="C45" s="78">
        <f>SEKTOR_USD!C45*2.7012</f>
        <v>1352453.2693873635</v>
      </c>
      <c r="D45" s="79"/>
      <c r="E45" s="79"/>
      <c r="F45" s="78">
        <f>SEKTOR_USD!F45*2.1642</f>
        <v>20560419.562047791</v>
      </c>
      <c r="G45" s="78">
        <f>SEKTOR_USD!G45*2.5613</f>
        <v>10736516.941271646</v>
      </c>
      <c r="H45" s="79">
        <f>(G45-F45)/F45*100</f>
        <v>-47.780652486829396</v>
      </c>
      <c r="I45" s="79">
        <f t="shared" ref="I45:I46" si="6">G45/G$46*100</f>
        <v>2.7178735439618755</v>
      </c>
      <c r="J45" s="78">
        <f>SEKTOR_USD!J45*2.0809</f>
        <v>20729015.76201253</v>
      </c>
      <c r="K45" s="78">
        <f>SEKTOR_USD!K45*2.3856</f>
        <v>10726987.898595128</v>
      </c>
      <c r="L45" s="79">
        <f>(K45-J45)/J45*100</f>
        <v>-48.251339949033493</v>
      </c>
      <c r="M45" s="79">
        <f t="shared" ref="M45:M46" si="7">K45/K$46*100</f>
        <v>2.6752899932563428</v>
      </c>
    </row>
    <row r="46" spans="1:13" s="24" customFormat="1" ht="18" hidden="1" x14ac:dyDescent="0.25">
      <c r="A46" s="83" t="s">
        <v>35</v>
      </c>
      <c r="B46" s="84">
        <f>SEKTOR_USD!B46*2.1157</f>
        <v>30012017.398485396</v>
      </c>
      <c r="C46" s="84">
        <f>SEKTOR_USD!C46*2.7012</f>
        <v>41955010.212977998</v>
      </c>
      <c r="D46" s="85">
        <f>(C46-B46)/B46*100</f>
        <v>39.794035355634989</v>
      </c>
      <c r="E46" s="86">
        <f>C46/C$46*100</f>
        <v>100</v>
      </c>
      <c r="F46" s="84">
        <f>SEKTOR_USD!F46*2.1642</f>
        <v>309792971.32843262</v>
      </c>
      <c r="G46" s="84">
        <f>SEKTOR_USD!G46*2.5613</f>
        <v>395033719.10456514</v>
      </c>
      <c r="H46" s="85">
        <f>(G46-F46)/F46*100</f>
        <v>27.51539113705811</v>
      </c>
      <c r="I46" s="86">
        <f t="shared" si="6"/>
        <v>100</v>
      </c>
      <c r="J46" s="84">
        <f>SEKTOR_USD!J46*2.0809</f>
        <v>324464038.77679425</v>
      </c>
      <c r="K46" s="84">
        <f>SEKTOR_USD!K46*2.3856</f>
        <v>400965425.267349</v>
      </c>
      <c r="L46" s="85">
        <f>(K46-J46)/J46*100</f>
        <v>23.577770522415793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9" t="s">
        <v>117</v>
      </c>
    </row>
    <row r="52" spans="1:3" x14ac:dyDescent="0.2">
      <c r="A52" s="138"/>
      <c r="B52" s="139">
        <v>2017</v>
      </c>
      <c r="C52" s="139">
        <v>2018</v>
      </c>
    </row>
    <row r="53" spans="1:3" x14ac:dyDescent="0.2">
      <c r="A53" s="149" t="s">
        <v>225</v>
      </c>
      <c r="B53" s="140">
        <v>3.8891849999999999</v>
      </c>
      <c r="C53" s="140">
        <v>5.3744810000000003</v>
      </c>
    </row>
    <row r="54" spans="1:3" x14ac:dyDescent="0.2">
      <c r="A54" s="139" t="s">
        <v>226</v>
      </c>
      <c r="B54" s="140">
        <v>3.6282751818181818</v>
      </c>
      <c r="C54" s="140">
        <v>4.7948490909090911</v>
      </c>
    </row>
    <row r="55" spans="1:3" x14ac:dyDescent="0.2">
      <c r="A55" s="139" t="s">
        <v>227</v>
      </c>
      <c r="B55" s="140">
        <v>3.6177908333333328</v>
      </c>
      <c r="C55" s="140">
        <v>4.7155546666666668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">
      <c r="A6" s="70"/>
      <c r="B6" s="160" t="s">
        <v>221</v>
      </c>
      <c r="C6" s="160"/>
      <c r="D6" s="160" t="s">
        <v>222</v>
      </c>
      <c r="E6" s="160"/>
      <c r="F6" s="160" t="s">
        <v>123</v>
      </c>
      <c r="G6" s="160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4">
        <f>SEKTOR_USD!D8</f>
        <v>6.949491580488802</v>
      </c>
      <c r="C8" s="144">
        <f>SEKTOR_TL!D8</f>
        <v>47.793949235893152</v>
      </c>
      <c r="D8" s="144">
        <f>SEKTOR_USD!H8</f>
        <v>7.8022250157294142</v>
      </c>
      <c r="E8" s="144">
        <f>SEKTOR_TL!H8</f>
        <v>42.463119447192419</v>
      </c>
      <c r="F8" s="144">
        <f>SEKTOR_USD!L8</f>
        <v>7.7021363163378513</v>
      </c>
      <c r="G8" s="144">
        <f>SEKTOR_TL!L8</f>
        <v>40.382718325518603</v>
      </c>
    </row>
    <row r="9" spans="1:7" s="23" customFormat="1" ht="15.75" x14ac:dyDescent="0.25">
      <c r="A9" s="75" t="s">
        <v>3</v>
      </c>
      <c r="B9" s="145">
        <f>SEKTOR_USD!D9</f>
        <v>3.4512371745120922</v>
      </c>
      <c r="C9" s="145">
        <f>SEKTOR_TL!D9</f>
        <v>42.959696857030174</v>
      </c>
      <c r="D9" s="145">
        <f>SEKTOR_USD!H9</f>
        <v>5.1102335636289542</v>
      </c>
      <c r="E9" s="145">
        <f>SEKTOR_TL!H9</f>
        <v>38.905590836484706</v>
      </c>
      <c r="F9" s="145">
        <f>SEKTOR_USD!L9</f>
        <v>4.8166922697731005</v>
      </c>
      <c r="G9" s="145">
        <f>SEKTOR_TL!L9</f>
        <v>36.621729985944718</v>
      </c>
    </row>
    <row r="10" spans="1:7" ht="14.25" x14ac:dyDescent="0.2">
      <c r="A10" s="14" t="s">
        <v>4</v>
      </c>
      <c r="B10" s="146">
        <f>SEKTOR_USD!D10</f>
        <v>14.69136225677552</v>
      </c>
      <c r="C10" s="146">
        <f>SEKTOR_TL!D10</f>
        <v>58.492472667964421</v>
      </c>
      <c r="D10" s="146">
        <f>SEKTOR_USD!H10</f>
        <v>5.0718058673606947</v>
      </c>
      <c r="E10" s="146">
        <f>SEKTOR_TL!H10</f>
        <v>38.854807752158329</v>
      </c>
      <c r="F10" s="146">
        <f>SEKTOR_USD!L10</f>
        <v>3.7753148071797575</v>
      </c>
      <c r="G10" s="146">
        <f>SEKTOR_TL!L10</f>
        <v>35.264362305025188</v>
      </c>
    </row>
    <row r="11" spans="1:7" ht="14.25" x14ac:dyDescent="0.2">
      <c r="A11" s="14" t="s">
        <v>5</v>
      </c>
      <c r="B11" s="146">
        <f>SEKTOR_USD!D11</f>
        <v>-6.2207308314943992</v>
      </c>
      <c r="C11" s="146">
        <f>SEKTOR_TL!D11</f>
        <v>29.59396386132806</v>
      </c>
      <c r="D11" s="146">
        <f>SEKTOR_USD!H11</f>
        <v>9.2712339438327724</v>
      </c>
      <c r="E11" s="146">
        <f>SEKTOR_TL!H11</f>
        <v>44.404448527949775</v>
      </c>
      <c r="F11" s="146">
        <f>SEKTOR_USD!L11</f>
        <v>11.81135718352399</v>
      </c>
      <c r="G11" s="146">
        <f>SEKTOR_TL!L11</f>
        <v>45.738820026613894</v>
      </c>
    </row>
    <row r="12" spans="1:7" ht="14.25" x14ac:dyDescent="0.2">
      <c r="A12" s="14" t="s">
        <v>6</v>
      </c>
      <c r="B12" s="146">
        <f>SEKTOR_USD!D12</f>
        <v>11.706175865474602</v>
      </c>
      <c r="C12" s="146">
        <f>SEKTOR_TL!D12</f>
        <v>54.367231122112173</v>
      </c>
      <c r="D12" s="146">
        <f>SEKTOR_USD!H12</f>
        <v>10.683133832984213</v>
      </c>
      <c r="E12" s="146">
        <f>SEKTOR_TL!H12</f>
        <v>46.27030670041615</v>
      </c>
      <c r="F12" s="146">
        <f>SEKTOR_USD!L12</f>
        <v>10.267076953470278</v>
      </c>
      <c r="G12" s="146">
        <f>SEKTOR_TL!L12</f>
        <v>43.725951350410917</v>
      </c>
    </row>
    <row r="13" spans="1:7" ht="14.25" x14ac:dyDescent="0.2">
      <c r="A13" s="14" t="s">
        <v>7</v>
      </c>
      <c r="B13" s="146">
        <f>SEKTOR_USD!D13</f>
        <v>-2.3614164930704225</v>
      </c>
      <c r="C13" s="146">
        <f>SEKTOR_TL!D13</f>
        <v>34.927166469300488</v>
      </c>
      <c r="D13" s="146">
        <f>SEKTOR_USD!H13</f>
        <v>9.9378862430780881</v>
      </c>
      <c r="E13" s="146">
        <f>SEKTOR_TL!H13</f>
        <v>45.285444872165044</v>
      </c>
      <c r="F13" s="146">
        <f>SEKTOR_USD!L13</f>
        <v>10.287417701558365</v>
      </c>
      <c r="G13" s="146">
        <f>SEKTOR_TL!L13</f>
        <v>43.752464190425478</v>
      </c>
    </row>
    <row r="14" spans="1:7" ht="14.25" x14ac:dyDescent="0.2">
      <c r="A14" s="14" t="s">
        <v>8</v>
      </c>
      <c r="B14" s="146">
        <f>SEKTOR_USD!D14</f>
        <v>-16.334824537940225</v>
      </c>
      <c r="C14" s="146">
        <f>SEKTOR_TL!D14</f>
        <v>15.617255513046185</v>
      </c>
      <c r="D14" s="146">
        <f>SEKTOR_USD!H14</f>
        <v>-13.571169641596907</v>
      </c>
      <c r="E14" s="146">
        <f>SEKTOR_TL!H14</f>
        <v>14.21768689128387</v>
      </c>
      <c r="F14" s="146">
        <f>SEKTOR_USD!L14</f>
        <v>-14.46584339072092</v>
      </c>
      <c r="G14" s="146">
        <f>SEKTOR_TL!L14</f>
        <v>11.488200932461377</v>
      </c>
    </row>
    <row r="15" spans="1:7" ht="14.25" x14ac:dyDescent="0.2">
      <c r="A15" s="14" t="s">
        <v>9</v>
      </c>
      <c r="B15" s="146">
        <f>SEKTOR_USD!D15</f>
        <v>7.4769554410040797</v>
      </c>
      <c r="C15" s="146">
        <f>SEKTOR_TL!D15</f>
        <v>48.522853748413382</v>
      </c>
      <c r="D15" s="146">
        <f>SEKTOR_USD!H15</f>
        <v>31.254471332392907</v>
      </c>
      <c r="E15" s="146">
        <f>SEKTOR_TL!H15</f>
        <v>73.45580227751725</v>
      </c>
      <c r="F15" s="146">
        <f>SEKTOR_USD!L15</f>
        <v>34.522287805753862</v>
      </c>
      <c r="G15" s="146">
        <f>SEKTOR_TL!L15</f>
        <v>75.341038566519089</v>
      </c>
    </row>
    <row r="16" spans="1:7" ht="14.25" x14ac:dyDescent="0.2">
      <c r="A16" s="14" t="s">
        <v>10</v>
      </c>
      <c r="B16" s="146">
        <f>SEKTOR_USD!D16</f>
        <v>10.94761746870371</v>
      </c>
      <c r="C16" s="146">
        <f>SEKTOR_TL!D16</f>
        <v>53.318976104457946</v>
      </c>
      <c r="D16" s="146">
        <f>SEKTOR_USD!H16</f>
        <v>8.3509783644442042</v>
      </c>
      <c r="E16" s="146">
        <f>SEKTOR_TL!H16</f>
        <v>43.188309617001963</v>
      </c>
      <c r="F16" s="146">
        <f>SEKTOR_USD!L16</f>
        <v>8.0291474722778986</v>
      </c>
      <c r="G16" s="146">
        <f>SEKTOR_TL!L16</f>
        <v>40.808956063819338</v>
      </c>
    </row>
    <row r="17" spans="1:7" ht="14.25" x14ac:dyDescent="0.2">
      <c r="A17" s="11" t="s">
        <v>11</v>
      </c>
      <c r="B17" s="146">
        <f>SEKTOR_USD!D17</f>
        <v>7.1805117832398206</v>
      </c>
      <c r="C17" s="146">
        <f>SEKTOR_TL!D17</f>
        <v>48.113197019246599</v>
      </c>
      <c r="D17" s="146">
        <f>SEKTOR_USD!H17</f>
        <v>23.518119965144404</v>
      </c>
      <c r="E17" s="146">
        <f>SEKTOR_TL!H17</f>
        <v>63.232036035614904</v>
      </c>
      <c r="F17" s="146">
        <f>SEKTOR_USD!L17</f>
        <v>26.339639401065874</v>
      </c>
      <c r="G17" s="146">
        <f>SEKTOR_TL!L17</f>
        <v>64.675489437779859</v>
      </c>
    </row>
    <row r="18" spans="1:7" s="23" customFormat="1" ht="15.75" x14ac:dyDescent="0.25">
      <c r="A18" s="75" t="s">
        <v>12</v>
      </c>
      <c r="B18" s="145">
        <f>SEKTOR_USD!D18</f>
        <v>12.135850412537209</v>
      </c>
      <c r="C18" s="145">
        <f>SEKTOR_TL!D18</f>
        <v>54.961000173821382</v>
      </c>
      <c r="D18" s="145">
        <f>SEKTOR_USD!H18</f>
        <v>12.85225741196091</v>
      </c>
      <c r="E18" s="145">
        <f>SEKTOR_TL!H18</f>
        <v>49.136853392586836</v>
      </c>
      <c r="F18" s="145">
        <f>SEKTOR_USD!L18</f>
        <v>12.090280683643099</v>
      </c>
      <c r="G18" s="145">
        <f>SEKTOR_TL!L18</f>
        <v>46.102378638270217</v>
      </c>
    </row>
    <row r="19" spans="1:7" ht="14.25" x14ac:dyDescent="0.2">
      <c r="A19" s="14" t="s">
        <v>13</v>
      </c>
      <c r="B19" s="146">
        <f>SEKTOR_USD!D19</f>
        <v>12.135850412537209</v>
      </c>
      <c r="C19" s="146">
        <f>SEKTOR_TL!D19</f>
        <v>54.961000173821382</v>
      </c>
      <c r="D19" s="146">
        <f>SEKTOR_USD!H19</f>
        <v>12.85225741196091</v>
      </c>
      <c r="E19" s="146">
        <f>SEKTOR_TL!H19</f>
        <v>49.136853392586836</v>
      </c>
      <c r="F19" s="146">
        <f>SEKTOR_USD!L19</f>
        <v>12.090280683643099</v>
      </c>
      <c r="G19" s="146">
        <f>SEKTOR_TL!L19</f>
        <v>46.102378638270217</v>
      </c>
    </row>
    <row r="20" spans="1:7" s="23" customFormat="1" ht="15.75" x14ac:dyDescent="0.25">
      <c r="A20" s="75" t="s">
        <v>112</v>
      </c>
      <c r="B20" s="145">
        <f>SEKTOR_USD!D20</f>
        <v>17.146156179685718</v>
      </c>
      <c r="C20" s="145">
        <f>SEKTOR_TL!D20</f>
        <v>61.884762645838009</v>
      </c>
      <c r="D20" s="145">
        <f>SEKTOR_USD!H20</f>
        <v>14.016036271555734</v>
      </c>
      <c r="E20" s="145">
        <f>SEKTOR_TL!H20</f>
        <v>50.674813918544274</v>
      </c>
      <c r="F20" s="145">
        <f>SEKTOR_USD!L20</f>
        <v>15.036464403806113</v>
      </c>
      <c r="G20" s="145">
        <f>SEKTOR_TL!L20</f>
        <v>49.942537185432975</v>
      </c>
    </row>
    <row r="21" spans="1:7" ht="14.25" x14ac:dyDescent="0.2">
      <c r="A21" s="14" t="s">
        <v>111</v>
      </c>
      <c r="B21" s="146">
        <f>SEKTOR_USD!D21</f>
        <v>17.146156179685718</v>
      </c>
      <c r="C21" s="146">
        <f>SEKTOR_TL!D21</f>
        <v>61.884762645838009</v>
      </c>
      <c r="D21" s="146">
        <f>SEKTOR_USD!H21</f>
        <v>14.016036271555734</v>
      </c>
      <c r="E21" s="146">
        <f>SEKTOR_TL!H21</f>
        <v>50.674813918544274</v>
      </c>
      <c r="F21" s="146">
        <f>SEKTOR_USD!L21</f>
        <v>15.036464403806113</v>
      </c>
      <c r="G21" s="146">
        <f>SEKTOR_TL!L21</f>
        <v>49.942537185432975</v>
      </c>
    </row>
    <row r="22" spans="1:7" ht="16.5" x14ac:dyDescent="0.25">
      <c r="A22" s="72" t="s">
        <v>14</v>
      </c>
      <c r="B22" s="144">
        <f>SEKTOR_USD!D22</f>
        <v>11.689413537460121</v>
      </c>
      <c r="C22" s="144">
        <f>SEKTOR_TL!D22</f>
        <v>54.344067190998167</v>
      </c>
      <c r="D22" s="144">
        <f>SEKTOR_USD!H22</f>
        <v>13.598079954534237</v>
      </c>
      <c r="E22" s="144">
        <f>SEKTOR_TL!H22</f>
        <v>50.122475034009618</v>
      </c>
      <c r="F22" s="144">
        <f>SEKTOR_USD!L22</f>
        <v>13.327262962082756</v>
      </c>
      <c r="G22" s="144">
        <f>SEKTOR_TL!L22</f>
        <v>47.714704453775056</v>
      </c>
    </row>
    <row r="23" spans="1:7" s="23" customFormat="1" ht="15.75" x14ac:dyDescent="0.25">
      <c r="A23" s="75" t="s">
        <v>15</v>
      </c>
      <c r="B23" s="145">
        <f>SEKTOR_USD!D23</f>
        <v>3.9097201416120781</v>
      </c>
      <c r="C23" s="145">
        <f>SEKTOR_TL!D23</f>
        <v>43.593276384746801</v>
      </c>
      <c r="D23" s="145">
        <f>SEKTOR_USD!H23</f>
        <v>6.4857441069817332</v>
      </c>
      <c r="E23" s="145">
        <f>SEKTOR_TL!H23</f>
        <v>40.723359651645502</v>
      </c>
      <c r="F23" s="145">
        <f>SEKTOR_USD!L23</f>
        <v>6.7077117309217869</v>
      </c>
      <c r="G23" s="145">
        <f>SEKTOR_TL!L23</f>
        <v>39.086550661207752</v>
      </c>
    </row>
    <row r="24" spans="1:7" ht="14.25" x14ac:dyDescent="0.2">
      <c r="A24" s="14" t="s">
        <v>16</v>
      </c>
      <c r="B24" s="146">
        <f>SEKTOR_USD!D24</f>
        <v>2.7931505827307865</v>
      </c>
      <c r="C24" s="146">
        <f>SEKTOR_TL!D24</f>
        <v>42.05028424644896</v>
      </c>
      <c r="D24" s="146">
        <f>SEKTOR_USD!H24</f>
        <v>5.870891026207647</v>
      </c>
      <c r="E24" s="146">
        <f>SEKTOR_TL!H24</f>
        <v>39.910817165847902</v>
      </c>
      <c r="F24" s="146">
        <f>SEKTOR_USD!L24</f>
        <v>5.9824069590475908</v>
      </c>
      <c r="G24" s="146">
        <f>SEKTOR_TL!L24</f>
        <v>38.141163141770768</v>
      </c>
    </row>
    <row r="25" spans="1:7" ht="14.25" x14ac:dyDescent="0.2">
      <c r="A25" s="14" t="s">
        <v>17</v>
      </c>
      <c r="B25" s="146">
        <f>SEKTOR_USD!D25</f>
        <v>4.4211072298261387</v>
      </c>
      <c r="C25" s="146">
        <f>SEKTOR_TL!D25</f>
        <v>44.299964338457364</v>
      </c>
      <c r="D25" s="146">
        <f>SEKTOR_USD!H25</f>
        <v>10.8099394686165</v>
      </c>
      <c r="E25" s="146">
        <f>SEKTOR_TL!H25</f>
        <v>46.437883264007709</v>
      </c>
      <c r="F25" s="146">
        <f>SEKTOR_USD!L25</f>
        <v>10.476276392621116</v>
      </c>
      <c r="G25" s="146">
        <f>SEKTOR_TL!L25</f>
        <v>43.998629190838464</v>
      </c>
    </row>
    <row r="26" spans="1:7" ht="14.25" x14ac:dyDescent="0.2">
      <c r="A26" s="14" t="s">
        <v>18</v>
      </c>
      <c r="B26" s="146">
        <f>SEKTOR_USD!D26</f>
        <v>7.4463117094821829</v>
      </c>
      <c r="C26" s="146">
        <f>SEKTOR_TL!D26</f>
        <v>48.480507047797836</v>
      </c>
      <c r="D26" s="146">
        <f>SEKTOR_USD!H26</f>
        <v>5.7224815154602631</v>
      </c>
      <c r="E26" s="146">
        <f>SEKTOR_TL!H26</f>
        <v>39.714690584475235</v>
      </c>
      <c r="F26" s="146">
        <f>SEKTOR_USD!L26</f>
        <v>6.7677196137027344</v>
      </c>
      <c r="G26" s="146">
        <f>SEKTOR_TL!L26</f>
        <v>39.164767027139504</v>
      </c>
    </row>
    <row r="27" spans="1:7" s="23" customFormat="1" ht="15.75" x14ac:dyDescent="0.25">
      <c r="A27" s="75" t="s">
        <v>19</v>
      </c>
      <c r="B27" s="145">
        <f>SEKTOR_USD!D27</f>
        <v>8.5389276122272744</v>
      </c>
      <c r="C27" s="145">
        <f>SEKTOR_TL!D27</f>
        <v>49.990397528605826</v>
      </c>
      <c r="D27" s="145">
        <f>SEKTOR_USD!H27</f>
        <v>8.1345014648332974</v>
      </c>
      <c r="E27" s="145">
        <f>SEKTOR_TL!H27</f>
        <v>42.902230415924933</v>
      </c>
      <c r="F27" s="145">
        <f>SEKTOR_USD!L27</f>
        <v>7.9603259854671151</v>
      </c>
      <c r="G27" s="145">
        <f>SEKTOR_TL!L27</f>
        <v>40.719251739205696</v>
      </c>
    </row>
    <row r="28" spans="1:7" ht="14.25" x14ac:dyDescent="0.2">
      <c r="A28" s="14" t="s">
        <v>20</v>
      </c>
      <c r="B28" s="146">
        <f>SEKTOR_USD!D28</f>
        <v>8.5389276122272744</v>
      </c>
      <c r="C28" s="146">
        <f>SEKTOR_TL!D28</f>
        <v>49.990397528605826</v>
      </c>
      <c r="D28" s="146">
        <f>SEKTOR_USD!H28</f>
        <v>8.1345014648332974</v>
      </c>
      <c r="E28" s="146">
        <f>SEKTOR_TL!H28</f>
        <v>42.902230415924933</v>
      </c>
      <c r="F28" s="146">
        <f>SEKTOR_USD!L28</f>
        <v>7.9603259854671151</v>
      </c>
      <c r="G28" s="146">
        <f>SEKTOR_TL!L28</f>
        <v>40.719251739205696</v>
      </c>
    </row>
    <row r="29" spans="1:7" s="23" customFormat="1" ht="15.75" x14ac:dyDescent="0.25">
      <c r="A29" s="75" t="s">
        <v>21</v>
      </c>
      <c r="B29" s="145">
        <f>SEKTOR_USD!D29</f>
        <v>13.15788066405063</v>
      </c>
      <c r="C29" s="145">
        <f>SEKTOR_TL!D29</f>
        <v>56.373348048294822</v>
      </c>
      <c r="D29" s="145">
        <f>SEKTOR_USD!H29</f>
        <v>15.446267374101211</v>
      </c>
      <c r="E29" s="145">
        <f>SEKTOR_TL!H29</f>
        <v>52.564897211067205</v>
      </c>
      <c r="F29" s="145">
        <f>SEKTOR_USD!L29</f>
        <v>15.089400785242315</v>
      </c>
      <c r="G29" s="145">
        <f>SEKTOR_TL!L29</f>
        <v>50.011536310041848</v>
      </c>
    </row>
    <row r="30" spans="1:7" ht="14.25" x14ac:dyDescent="0.2">
      <c r="A30" s="14" t="s">
        <v>22</v>
      </c>
      <c r="B30" s="146">
        <f>SEKTOR_USD!D30</f>
        <v>6.8101040214928021</v>
      </c>
      <c r="C30" s="146">
        <f>SEKTOR_TL!D30</f>
        <v>47.601328985773797</v>
      </c>
      <c r="D30" s="146">
        <f>SEKTOR_USD!H30</f>
        <v>4.7957186828124634</v>
      </c>
      <c r="E30" s="146">
        <f>SEKTOR_TL!H30</f>
        <v>38.489952188700386</v>
      </c>
      <c r="F30" s="146">
        <f>SEKTOR_USD!L30</f>
        <v>5.0006075576120317</v>
      </c>
      <c r="G30" s="146">
        <f>SEKTOR_TL!L30</f>
        <v>36.861451582298344</v>
      </c>
    </row>
    <row r="31" spans="1:7" ht="14.25" x14ac:dyDescent="0.2">
      <c r="A31" s="14" t="s">
        <v>23</v>
      </c>
      <c r="B31" s="146">
        <f>SEKTOR_USD!D31</f>
        <v>4.713040537165643</v>
      </c>
      <c r="C31" s="146">
        <f>SEKTOR_TL!D31</f>
        <v>44.703388195528532</v>
      </c>
      <c r="D31" s="146">
        <f>SEKTOR_USD!H31</f>
        <v>11.739085739017199</v>
      </c>
      <c r="E31" s="146">
        <f>SEKTOR_TL!H31</f>
        <v>47.665771427584033</v>
      </c>
      <c r="F31" s="146">
        <f>SEKTOR_USD!L31</f>
        <v>11.26511388740151</v>
      </c>
      <c r="G31" s="146">
        <f>SEKTOR_TL!L31</f>
        <v>45.026827475681237</v>
      </c>
    </row>
    <row r="32" spans="1:7" ht="14.25" x14ac:dyDescent="0.2">
      <c r="A32" s="14" t="s">
        <v>24</v>
      </c>
      <c r="B32" s="146">
        <f>SEKTOR_USD!D32</f>
        <v>-76.421584501442339</v>
      </c>
      <c r="C32" s="146">
        <f>SEKTOR_TL!D32</f>
        <v>-67.416889115045038</v>
      </c>
      <c r="D32" s="146">
        <f>SEKTOR_USD!H32</f>
        <v>-21.790334178722524</v>
      </c>
      <c r="E32" s="146">
        <f>SEKTOR_TL!H32</f>
        <v>3.3558719423085011</v>
      </c>
      <c r="F32" s="146">
        <f>SEKTOR_USD!L32</f>
        <v>-21.902720057324544</v>
      </c>
      <c r="G32" s="146">
        <f>SEKTOR_TL!L32</f>
        <v>1.7947166802732548</v>
      </c>
    </row>
    <row r="33" spans="1:7" ht="14.25" x14ac:dyDescent="0.2">
      <c r="A33" s="14" t="s">
        <v>107</v>
      </c>
      <c r="B33" s="146">
        <f>SEKTOR_USD!D33</f>
        <v>8.5062205018823889</v>
      </c>
      <c r="C33" s="146">
        <f>SEKTOR_TL!D33</f>
        <v>49.945199436174271</v>
      </c>
      <c r="D33" s="146">
        <f>SEKTOR_USD!H33</f>
        <v>10.267791482399653</v>
      </c>
      <c r="E33" s="146">
        <f>SEKTOR_TL!H33</f>
        <v>45.721422232640343</v>
      </c>
      <c r="F33" s="146">
        <f>SEKTOR_USD!L33</f>
        <v>10.722370664884107</v>
      </c>
      <c r="G33" s="146">
        <f>SEKTOR_TL!L33</f>
        <v>44.319397042677025</v>
      </c>
    </row>
    <row r="34" spans="1:7" ht="14.25" x14ac:dyDescent="0.2">
      <c r="A34" s="14" t="s">
        <v>25</v>
      </c>
      <c r="B34" s="146">
        <f>SEKTOR_USD!D34</f>
        <v>21.259487917433553</v>
      </c>
      <c r="C34" s="146">
        <f>SEKTOR_TL!D34</f>
        <v>67.568992959187142</v>
      </c>
      <c r="D34" s="146">
        <f>SEKTOR_USD!H34</f>
        <v>21.50438952605893</v>
      </c>
      <c r="E34" s="146">
        <f>SEKTOR_TL!H34</f>
        <v>60.570844951330514</v>
      </c>
      <c r="F34" s="146">
        <f>SEKTOR_USD!L34</f>
        <v>21.627932124316835</v>
      </c>
      <c r="G34" s="146">
        <f>SEKTOR_TL!L34</f>
        <v>58.534085951395909</v>
      </c>
    </row>
    <row r="35" spans="1:7" ht="14.25" x14ac:dyDescent="0.2">
      <c r="A35" s="14" t="s">
        <v>26</v>
      </c>
      <c r="B35" s="146">
        <f>SEKTOR_USD!D35</f>
        <v>13.26766483899082</v>
      </c>
      <c r="C35" s="146">
        <f>SEKTOR_TL!D35</f>
        <v>56.525059258308431</v>
      </c>
      <c r="D35" s="146">
        <f>SEKTOR_USD!H35</f>
        <v>20.54859111709354</v>
      </c>
      <c r="E35" s="146">
        <f>SEKTOR_TL!H35</f>
        <v>59.307735373731283</v>
      </c>
      <c r="F35" s="146">
        <f>SEKTOR_USD!L35</f>
        <v>21.056677773733185</v>
      </c>
      <c r="G35" s="146">
        <f>SEKTOR_TL!L35</f>
        <v>57.78949312034316</v>
      </c>
    </row>
    <row r="36" spans="1:7" ht="14.25" x14ac:dyDescent="0.2">
      <c r="A36" s="14" t="s">
        <v>27</v>
      </c>
      <c r="B36" s="146">
        <f>SEKTOR_USD!D36</f>
        <v>55.785702338821544</v>
      </c>
      <c r="C36" s="146">
        <f>SEKTOR_TL!D36</f>
        <v>115.28091291405582</v>
      </c>
      <c r="D36" s="146">
        <f>SEKTOR_USD!H36</f>
        <v>37.334314188394721</v>
      </c>
      <c r="E36" s="146">
        <f>SEKTOR_TL!H36</f>
        <v>81.490454427678003</v>
      </c>
      <c r="F36" s="146">
        <f>SEKTOR_USD!L36</f>
        <v>36.353889379668125</v>
      </c>
      <c r="G36" s="146">
        <f>SEKTOR_TL!L36</f>
        <v>77.728411896609401</v>
      </c>
    </row>
    <row r="37" spans="1:7" ht="14.25" x14ac:dyDescent="0.2">
      <c r="A37" s="14" t="s">
        <v>108</v>
      </c>
      <c r="B37" s="146">
        <f>SEKTOR_USD!D37</f>
        <v>9.9896022110869289</v>
      </c>
      <c r="C37" s="146">
        <f>SEKTOR_TL!D37</f>
        <v>51.995090817496411</v>
      </c>
      <c r="D37" s="146">
        <f>SEKTOR_USD!H37</f>
        <v>11.176085916331289</v>
      </c>
      <c r="E37" s="146">
        <f>SEKTOR_TL!H37</f>
        <v>46.921754214800657</v>
      </c>
      <c r="F37" s="146">
        <f>SEKTOR_USD!L37</f>
        <v>11.586628873652637</v>
      </c>
      <c r="G37" s="146">
        <f>SEKTOR_TL!L37</f>
        <v>45.445901314845919</v>
      </c>
    </row>
    <row r="38" spans="1:7" ht="14.25" x14ac:dyDescent="0.2">
      <c r="A38" s="11" t="s">
        <v>28</v>
      </c>
      <c r="B38" s="146">
        <f>SEKTOR_USD!D38</f>
        <v>2.309229263561591</v>
      </c>
      <c r="C38" s="146">
        <f>SEKTOR_TL!D38</f>
        <v>41.381551353729854</v>
      </c>
      <c r="D38" s="146">
        <f>SEKTOR_USD!H38</f>
        <v>38.768196344423636</v>
      </c>
      <c r="E38" s="146">
        <f>SEKTOR_TL!H38</f>
        <v>83.385362671341284</v>
      </c>
      <c r="F38" s="146">
        <f>SEKTOR_USD!L38</f>
        <v>32.909409501691066</v>
      </c>
      <c r="G38" s="146">
        <f>SEKTOR_TL!L38</f>
        <v>73.238756769735076</v>
      </c>
    </row>
    <row r="39" spans="1:7" ht="14.25" x14ac:dyDescent="0.2">
      <c r="A39" s="11" t="s">
        <v>109</v>
      </c>
      <c r="B39" s="146">
        <f>SEKTOR_USD!D39</f>
        <v>31.949966816365922</v>
      </c>
      <c r="C39" s="146">
        <f>SEKTOR_TL!D39</f>
        <v>82.342210413027217</v>
      </c>
      <c r="D39" s="146">
        <f>SEKTOR_USD!H39</f>
        <v>16.054669064169385</v>
      </c>
      <c r="E39" s="146">
        <f>SEKTOR_TL!H39</f>
        <v>53.368914035686643</v>
      </c>
      <c r="F39" s="146">
        <f>SEKTOR_USD!L39</f>
        <v>13.558405597897311</v>
      </c>
      <c r="G39" s="146">
        <f>SEKTOR_TL!L39</f>
        <v>48.015983821542349</v>
      </c>
    </row>
    <row r="40" spans="1:7" ht="14.25" x14ac:dyDescent="0.2">
      <c r="A40" s="11" t="s">
        <v>29</v>
      </c>
      <c r="B40" s="146">
        <f>SEKTOR_USD!D40</f>
        <v>6.6309657894452441</v>
      </c>
      <c r="C40" s="146">
        <f>SEKTOR_TL!D40</f>
        <v>47.353777114491471</v>
      </c>
      <c r="D40" s="146">
        <f>SEKTOR_USD!H40</f>
        <v>17.454651721874558</v>
      </c>
      <c r="E40" s="146">
        <f>SEKTOR_TL!H40</f>
        <v>55.219023312740511</v>
      </c>
      <c r="F40" s="146">
        <f>SEKTOR_USD!L40</f>
        <v>17.886077402413367</v>
      </c>
      <c r="G40" s="146">
        <f>SEKTOR_TL!L40</f>
        <v>53.656822088243516</v>
      </c>
    </row>
    <row r="41" spans="1:7" ht="14.25" x14ac:dyDescent="0.2">
      <c r="A41" s="14" t="s">
        <v>30</v>
      </c>
      <c r="B41" s="146">
        <f>SEKTOR_USD!D41</f>
        <v>-9.6393278986890536</v>
      </c>
      <c r="C41" s="146">
        <f>SEKTOR_TL!D41</f>
        <v>24.869790291725842</v>
      </c>
      <c r="D41" s="146">
        <f>SEKTOR_USD!H41</f>
        <v>11.2268577563999</v>
      </c>
      <c r="E41" s="146">
        <f>SEKTOR_TL!H41</f>
        <v>46.988850369033052</v>
      </c>
      <c r="F41" s="146">
        <f>SEKTOR_USD!L41</f>
        <v>16.464757289083742</v>
      </c>
      <c r="G41" s="146">
        <f>SEKTOR_TL!L41</f>
        <v>51.804223913831279</v>
      </c>
    </row>
    <row r="42" spans="1:7" ht="16.5" x14ac:dyDescent="0.25">
      <c r="A42" s="72" t="s">
        <v>31</v>
      </c>
      <c r="B42" s="144">
        <f>SEKTOR_USD!D42</f>
        <v>4.220009162113521</v>
      </c>
      <c r="C42" s="144">
        <f>SEKTOR_TL!D42</f>
        <v>44.022066078524169</v>
      </c>
      <c r="D42" s="144">
        <f>SEKTOR_USD!H42</f>
        <v>-2.0891483409740141</v>
      </c>
      <c r="E42" s="144">
        <f>SEKTOR_TL!H42</f>
        <v>29.3914420879616</v>
      </c>
      <c r="F42" s="144">
        <f>SEKTOR_USD!L42</f>
        <v>-0.69454705894300983</v>
      </c>
      <c r="G42" s="144">
        <f>SEKTOR_TL!L42</f>
        <v>29.438188556132687</v>
      </c>
    </row>
    <row r="43" spans="1:7" ht="14.25" x14ac:dyDescent="0.2">
      <c r="A43" s="14" t="s">
        <v>32</v>
      </c>
      <c r="B43" s="146">
        <f>SEKTOR_USD!D43</f>
        <v>4.220009162113521</v>
      </c>
      <c r="C43" s="146">
        <f>SEKTOR_TL!D43</f>
        <v>44.022066078524169</v>
      </c>
      <c r="D43" s="146">
        <f>SEKTOR_USD!H43</f>
        <v>-2.0891483409740141</v>
      </c>
      <c r="E43" s="146">
        <f>SEKTOR_TL!H43</f>
        <v>29.3914420879616</v>
      </c>
      <c r="F43" s="146">
        <f>SEKTOR_USD!L43</f>
        <v>-0.69454705894300983</v>
      </c>
      <c r="G43" s="146">
        <f>SEKTOR_TL!L43</f>
        <v>29.438188556132687</v>
      </c>
    </row>
    <row r="44" spans="1:7" ht="18" x14ac:dyDescent="0.25">
      <c r="A44" s="88" t="s">
        <v>40</v>
      </c>
      <c r="B44" s="147">
        <f>SEKTOR_USD!D44</f>
        <v>10.72366765615002</v>
      </c>
      <c r="C44" s="147">
        <f>SEKTOR_TL!D44</f>
        <v>53.009498922857347</v>
      </c>
      <c r="D44" s="147">
        <f>SEKTOR_USD!H44</f>
        <v>12.268261270905162</v>
      </c>
      <c r="E44" s="147">
        <f>SEKTOR_TL!H44</f>
        <v>48.365089062232933</v>
      </c>
      <c r="F44" s="147">
        <f>SEKTOR_USD!L44</f>
        <v>12.069840974742542</v>
      </c>
      <c r="G44" s="147">
        <f>SEKTOR_TL!L44</f>
        <v>46.075736809283512</v>
      </c>
    </row>
    <row r="45" spans="1:7" ht="14.25" hidden="1" x14ac:dyDescent="0.2">
      <c r="A45" s="82" t="s">
        <v>34</v>
      </c>
      <c r="B45" s="89"/>
      <c r="C45" s="89"/>
      <c r="D45" s="79">
        <f>SEKTOR_USD!H45</f>
        <v>-55.876659552569464</v>
      </c>
      <c r="E45" s="79">
        <f>SEKTOR_TL!H45</f>
        <v>-47.780652486829396</v>
      </c>
      <c r="F45" s="79">
        <f>SEKTOR_USD!L45</f>
        <v>-54.860921068051546</v>
      </c>
      <c r="G45" s="79">
        <f>SEKTOR_TL!L45</f>
        <v>-48.251339949033493</v>
      </c>
    </row>
    <row r="46" spans="1:7" s="24" customFormat="1" ht="18" hidden="1" x14ac:dyDescent="0.25">
      <c r="A46" s="83" t="s">
        <v>40</v>
      </c>
      <c r="B46" s="90">
        <f>SEKTOR_USD!D46</f>
        <v>9.4929070790452119</v>
      </c>
      <c r="C46" s="90">
        <f>SEKTOR_TL!D46</f>
        <v>39.794035355634989</v>
      </c>
      <c r="D46" s="90">
        <f>SEKTOR_USD!H46</f>
        <v>7.7456016471405658</v>
      </c>
      <c r="E46" s="90">
        <f>SEKTOR_TL!H46</f>
        <v>27.51539113705811</v>
      </c>
      <c r="F46" s="90">
        <f>SEKTOR_USD!L46</f>
        <v>7.7938391516159529</v>
      </c>
      <c r="G46" s="90">
        <f>SEKTOR_TL!L46</f>
        <v>23.577770522415793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I29" sqref="I29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4" t="s">
        <v>124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">
      <c r="A6" s="161" t="s">
        <v>115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">
      <c r="A7" s="92"/>
      <c r="B7" s="150" t="s">
        <v>126</v>
      </c>
      <c r="C7" s="150"/>
      <c r="D7" s="150"/>
      <c r="E7" s="150"/>
      <c r="F7" s="150" t="s">
        <v>127</v>
      </c>
      <c r="G7" s="150"/>
      <c r="H7" s="150"/>
      <c r="I7" s="150"/>
      <c r="J7" s="150" t="s">
        <v>106</v>
      </c>
      <c r="K7" s="150"/>
      <c r="L7" s="150"/>
      <c r="M7" s="150"/>
    </row>
    <row r="8" spans="1:13" ht="60" x14ac:dyDescent="0.2">
      <c r="A8" s="93" t="s">
        <v>41</v>
      </c>
      <c r="B8" s="118">
        <v>2017</v>
      </c>
      <c r="C8" s="119">
        <v>2018</v>
      </c>
      <c r="D8" s="120" t="s">
        <v>121</v>
      </c>
      <c r="E8" s="120" t="s">
        <v>122</v>
      </c>
      <c r="F8" s="118">
        <v>2017</v>
      </c>
      <c r="G8" s="119">
        <v>2018</v>
      </c>
      <c r="H8" s="120" t="s">
        <v>121</v>
      </c>
      <c r="I8" s="120" t="s">
        <v>122</v>
      </c>
      <c r="J8" s="118" t="s">
        <v>128</v>
      </c>
      <c r="K8" s="118" t="s">
        <v>129</v>
      </c>
      <c r="L8" s="120" t="s">
        <v>121</v>
      </c>
      <c r="M8" s="120" t="s">
        <v>122</v>
      </c>
    </row>
    <row r="9" spans="1:13" ht="22.5" customHeight="1" x14ac:dyDescent="0.25">
      <c r="A9" s="94" t="s">
        <v>198</v>
      </c>
      <c r="B9" s="123">
        <v>3785210.7238699999</v>
      </c>
      <c r="C9" s="123">
        <v>4444424.5754800001</v>
      </c>
      <c r="D9" s="108">
        <f>(C9-B9)/B9*100</f>
        <v>17.415512627947432</v>
      </c>
      <c r="E9" s="125">
        <f t="shared" ref="E9:E22" si="0">C9/C$22*100</f>
        <v>29.567792195859933</v>
      </c>
      <c r="F9" s="123">
        <v>36946825.087630004</v>
      </c>
      <c r="G9" s="123">
        <v>43586822.996629998</v>
      </c>
      <c r="H9" s="108">
        <f t="shared" ref="H9:H21" si="1">(G9-F9)/F9*100</f>
        <v>17.971768597846587</v>
      </c>
      <c r="I9" s="110">
        <f t="shared" ref="I9:I22" si="2">G9/G$22*100</f>
        <v>29.050154180886139</v>
      </c>
      <c r="J9" s="123">
        <v>40370348.128459997</v>
      </c>
      <c r="K9" s="123">
        <v>47488344.177340001</v>
      </c>
      <c r="L9" s="108">
        <f t="shared" ref="L9:L22" si="3">(K9-J9)/J9*100</f>
        <v>17.631743046233506</v>
      </c>
      <c r="M9" s="125">
        <f t="shared" ref="M9:M22" si="4">K9/K$22*100</f>
        <v>29.030506229300823</v>
      </c>
    </row>
    <row r="10" spans="1:13" ht="22.5" customHeight="1" x14ac:dyDescent="0.25">
      <c r="A10" s="94" t="s">
        <v>199</v>
      </c>
      <c r="B10" s="123">
        <v>2723426.5068600001</v>
      </c>
      <c r="C10" s="123">
        <v>2889101.8343099998</v>
      </c>
      <c r="D10" s="108">
        <f t="shared" ref="D10:D22" si="5">(C10-B10)/B10*100</f>
        <v>6.0833412259402833</v>
      </c>
      <c r="E10" s="125">
        <f t="shared" si="0"/>
        <v>19.22056752652394</v>
      </c>
      <c r="F10" s="123">
        <v>26722375.144820001</v>
      </c>
      <c r="G10" s="123">
        <v>30256760.959869999</v>
      </c>
      <c r="H10" s="108">
        <f t="shared" si="1"/>
        <v>13.226316133560911</v>
      </c>
      <c r="I10" s="110">
        <f t="shared" si="2"/>
        <v>20.165809537584302</v>
      </c>
      <c r="J10" s="123">
        <v>29116032.573819999</v>
      </c>
      <c r="K10" s="123">
        <v>32838039.642200001</v>
      </c>
      <c r="L10" s="108">
        <f t="shared" si="3"/>
        <v>12.783359336280883</v>
      </c>
      <c r="M10" s="125">
        <f t="shared" si="4"/>
        <v>20.074503141884716</v>
      </c>
    </row>
    <row r="11" spans="1:13" ht="22.5" customHeight="1" x14ac:dyDescent="0.25">
      <c r="A11" s="94" t="s">
        <v>200</v>
      </c>
      <c r="B11" s="123">
        <v>1610371.4508400001</v>
      </c>
      <c r="C11" s="123">
        <v>1699588.6952</v>
      </c>
      <c r="D11" s="108">
        <f t="shared" si="5"/>
        <v>5.5401655508399941</v>
      </c>
      <c r="E11" s="125">
        <f t="shared" si="0"/>
        <v>11.306994753686189</v>
      </c>
      <c r="F11" s="123">
        <v>17086987.10024</v>
      </c>
      <c r="G11" s="123">
        <v>18263259.85402</v>
      </c>
      <c r="H11" s="108">
        <f t="shared" si="1"/>
        <v>6.8840266975064219</v>
      </c>
      <c r="I11" s="110">
        <f t="shared" si="2"/>
        <v>12.172268546525853</v>
      </c>
      <c r="J11" s="123">
        <v>18550752.79795</v>
      </c>
      <c r="K11" s="123">
        <v>19866660.115339998</v>
      </c>
      <c r="L11" s="108">
        <f t="shared" si="3"/>
        <v>7.0935521146905502</v>
      </c>
      <c r="M11" s="125">
        <f t="shared" si="4"/>
        <v>12.144858074646926</v>
      </c>
    </row>
    <row r="12" spans="1:13" ht="22.5" customHeight="1" x14ac:dyDescent="0.25">
      <c r="A12" s="94" t="s">
        <v>201</v>
      </c>
      <c r="B12" s="123">
        <v>1066745.1413499999</v>
      </c>
      <c r="C12" s="123">
        <v>1364127.5444199999</v>
      </c>
      <c r="D12" s="108">
        <f t="shared" si="5"/>
        <v>27.87754933607226</v>
      </c>
      <c r="E12" s="125">
        <f t="shared" si="0"/>
        <v>9.0752445174982252</v>
      </c>
      <c r="F12" s="123">
        <v>10626762.82722</v>
      </c>
      <c r="G12" s="123">
        <v>12865074.99319</v>
      </c>
      <c r="H12" s="108">
        <f t="shared" si="1"/>
        <v>21.062972820252075</v>
      </c>
      <c r="I12" s="110">
        <f t="shared" si="2"/>
        <v>8.5744357217714189</v>
      </c>
      <c r="J12" s="123">
        <v>11672590.411049999</v>
      </c>
      <c r="K12" s="123">
        <v>14012156.86222</v>
      </c>
      <c r="L12" s="108">
        <f t="shared" si="3"/>
        <v>20.043249773890999</v>
      </c>
      <c r="M12" s="125">
        <f t="shared" si="4"/>
        <v>8.5658915702670697</v>
      </c>
    </row>
    <row r="13" spans="1:13" ht="22.5" customHeight="1" x14ac:dyDescent="0.25">
      <c r="A13" s="95" t="s">
        <v>202</v>
      </c>
      <c r="B13" s="123">
        <v>1176383.63809</v>
      </c>
      <c r="C13" s="123">
        <v>1199201.9523400001</v>
      </c>
      <c r="D13" s="108">
        <f t="shared" si="5"/>
        <v>1.9397000698724716</v>
      </c>
      <c r="E13" s="125">
        <f t="shared" si="0"/>
        <v>7.9780303446434786</v>
      </c>
      <c r="F13" s="123">
        <v>10744859.012019999</v>
      </c>
      <c r="G13" s="123">
        <v>12294516.411870001</v>
      </c>
      <c r="H13" s="108">
        <f t="shared" si="1"/>
        <v>14.422314877435241</v>
      </c>
      <c r="I13" s="110">
        <f t="shared" si="2"/>
        <v>8.1941644926007324</v>
      </c>
      <c r="J13" s="123">
        <v>11667229.93354</v>
      </c>
      <c r="K13" s="123">
        <v>13372210.106559999</v>
      </c>
      <c r="L13" s="108">
        <f t="shared" si="3"/>
        <v>14.613410233037937</v>
      </c>
      <c r="M13" s="125">
        <f t="shared" si="4"/>
        <v>8.1746802404461967</v>
      </c>
    </row>
    <row r="14" spans="1:13" ht="22.5" customHeight="1" x14ac:dyDescent="0.25">
      <c r="A14" s="94" t="s">
        <v>203</v>
      </c>
      <c r="B14" s="123">
        <v>1043631.13816</v>
      </c>
      <c r="C14" s="123">
        <v>1241623.42065</v>
      </c>
      <c r="D14" s="108">
        <f t="shared" si="5"/>
        <v>18.971480942881339</v>
      </c>
      <c r="E14" s="125">
        <f t="shared" si="0"/>
        <v>8.2602511672339638</v>
      </c>
      <c r="F14" s="123">
        <v>10635791.91443</v>
      </c>
      <c r="G14" s="123">
        <v>11239673.20001</v>
      </c>
      <c r="H14" s="108">
        <f t="shared" si="1"/>
        <v>5.6778215523443087</v>
      </c>
      <c r="I14" s="110">
        <f t="shared" si="2"/>
        <v>7.4911227053256324</v>
      </c>
      <c r="J14" s="123">
        <v>11659669.54415</v>
      </c>
      <c r="K14" s="123">
        <v>12319573.64718</v>
      </c>
      <c r="L14" s="108">
        <f t="shared" si="3"/>
        <v>5.6597153163838438</v>
      </c>
      <c r="M14" s="125">
        <f t="shared" si="4"/>
        <v>7.531184034785654</v>
      </c>
    </row>
    <row r="15" spans="1:13" ht="22.5" customHeight="1" x14ac:dyDescent="0.25">
      <c r="A15" s="94" t="s">
        <v>204</v>
      </c>
      <c r="B15" s="123">
        <v>713676.91816</v>
      </c>
      <c r="C15" s="123">
        <v>794259.12023999996</v>
      </c>
      <c r="D15" s="108">
        <f t="shared" si="5"/>
        <v>11.291131887487238</v>
      </c>
      <c r="E15" s="125">
        <f t="shared" si="0"/>
        <v>5.2840335611695046</v>
      </c>
      <c r="F15" s="123">
        <v>7332020.5963899996</v>
      </c>
      <c r="G15" s="123">
        <v>7782245.7620700002</v>
      </c>
      <c r="H15" s="108">
        <f t="shared" si="1"/>
        <v>6.1405332917596258</v>
      </c>
      <c r="I15" s="110">
        <f t="shared" si="2"/>
        <v>5.1867840718549445</v>
      </c>
      <c r="J15" s="123">
        <v>7989625.6124700001</v>
      </c>
      <c r="K15" s="123">
        <v>8508454.2591800001</v>
      </c>
      <c r="L15" s="108">
        <f t="shared" si="3"/>
        <v>6.4937792066279769</v>
      </c>
      <c r="M15" s="125">
        <f t="shared" si="4"/>
        <v>5.2013760145107213</v>
      </c>
    </row>
    <row r="16" spans="1:13" ht="22.5" customHeight="1" x14ac:dyDescent="0.25">
      <c r="A16" s="94" t="s">
        <v>205</v>
      </c>
      <c r="B16" s="123">
        <v>666565.56975000002</v>
      </c>
      <c r="C16" s="123">
        <v>615482.34365000005</v>
      </c>
      <c r="D16" s="108">
        <f t="shared" si="5"/>
        <v>-7.6636460714823729</v>
      </c>
      <c r="E16" s="125">
        <f t="shared" si="0"/>
        <v>4.0946704636783293</v>
      </c>
      <c r="F16" s="123">
        <v>6082269.0028200001</v>
      </c>
      <c r="G16" s="123">
        <v>6394375.28632</v>
      </c>
      <c r="H16" s="108">
        <f t="shared" si="1"/>
        <v>5.1314120331621975</v>
      </c>
      <c r="I16" s="110">
        <f t="shared" si="2"/>
        <v>4.2617831534178618</v>
      </c>
      <c r="J16" s="123">
        <v>6744378.6730699996</v>
      </c>
      <c r="K16" s="123">
        <v>7064869.5989199998</v>
      </c>
      <c r="L16" s="108">
        <f t="shared" si="3"/>
        <v>4.7519711063927366</v>
      </c>
      <c r="M16" s="125">
        <f t="shared" si="4"/>
        <v>4.3188859172417935</v>
      </c>
    </row>
    <row r="17" spans="1:13" ht="22.5" customHeight="1" x14ac:dyDescent="0.25">
      <c r="A17" s="94" t="s">
        <v>206</v>
      </c>
      <c r="B17" s="123">
        <v>229700.16229000001</v>
      </c>
      <c r="C17" s="123">
        <v>235031.86627</v>
      </c>
      <c r="D17" s="108">
        <f t="shared" si="5"/>
        <v>2.3211581249423028</v>
      </c>
      <c r="E17" s="125">
        <f t="shared" si="0"/>
        <v>1.5636160009591265</v>
      </c>
      <c r="F17" s="123">
        <v>2245567.2638599998</v>
      </c>
      <c r="G17" s="123">
        <v>2354635.8518400001</v>
      </c>
      <c r="H17" s="108">
        <f t="shared" si="1"/>
        <v>4.8570617204544444</v>
      </c>
      <c r="I17" s="110">
        <f t="shared" si="2"/>
        <v>1.5693397644761322</v>
      </c>
      <c r="J17" s="123">
        <v>2433636.5691900002</v>
      </c>
      <c r="K17" s="123">
        <v>2556609.96954</v>
      </c>
      <c r="L17" s="108">
        <f t="shared" si="3"/>
        <v>5.0530716832106792</v>
      </c>
      <c r="M17" s="125">
        <f t="shared" si="4"/>
        <v>1.5629031277540091</v>
      </c>
    </row>
    <row r="18" spans="1:13" ht="22.5" customHeight="1" x14ac:dyDescent="0.25">
      <c r="A18" s="94" t="s">
        <v>207</v>
      </c>
      <c r="B18" s="123">
        <v>155415.66785999999</v>
      </c>
      <c r="C18" s="123">
        <v>173520.09646999999</v>
      </c>
      <c r="D18" s="108">
        <f t="shared" si="5"/>
        <v>11.649036972455477</v>
      </c>
      <c r="E18" s="125">
        <f t="shared" si="0"/>
        <v>1.1543915454288975</v>
      </c>
      <c r="F18" s="123">
        <v>1653154.0225500001</v>
      </c>
      <c r="G18" s="123">
        <v>1622969.74052</v>
      </c>
      <c r="H18" s="108">
        <f t="shared" si="1"/>
        <v>-1.8258602415908396</v>
      </c>
      <c r="I18" s="110">
        <f t="shared" si="2"/>
        <v>1.0816920792016449</v>
      </c>
      <c r="J18" s="123">
        <v>1801947.3374099999</v>
      </c>
      <c r="K18" s="123">
        <v>1779877.4396500001</v>
      </c>
      <c r="L18" s="108">
        <f t="shared" si="3"/>
        <v>-1.2247803973961671</v>
      </c>
      <c r="M18" s="125">
        <f t="shared" si="4"/>
        <v>1.0880721152582751</v>
      </c>
    </row>
    <row r="19" spans="1:13" ht="22.5" customHeight="1" x14ac:dyDescent="0.25">
      <c r="A19" s="94" t="s">
        <v>208</v>
      </c>
      <c r="B19" s="123">
        <v>159534.76485000001</v>
      </c>
      <c r="C19" s="123">
        <v>151250.73474000001</v>
      </c>
      <c r="D19" s="108">
        <f t="shared" si="5"/>
        <v>-5.1926174948694834</v>
      </c>
      <c r="E19" s="125">
        <f t="shared" si="0"/>
        <v>1.0062383146147686</v>
      </c>
      <c r="F19" s="123">
        <v>1533200.5594299999</v>
      </c>
      <c r="G19" s="123">
        <v>1603549.6107699999</v>
      </c>
      <c r="H19" s="108">
        <f t="shared" si="1"/>
        <v>4.5883789245520346</v>
      </c>
      <c r="I19" s="110">
        <f t="shared" si="2"/>
        <v>1.0687487691674646</v>
      </c>
      <c r="J19" s="123">
        <v>1677378.18582</v>
      </c>
      <c r="K19" s="123">
        <v>1775432.95019</v>
      </c>
      <c r="L19" s="108">
        <f t="shared" si="3"/>
        <v>5.8457159630977982</v>
      </c>
      <c r="M19" s="125">
        <f t="shared" si="4"/>
        <v>1.085355116356971</v>
      </c>
    </row>
    <row r="20" spans="1:13" ht="22.5" customHeight="1" x14ac:dyDescent="0.25">
      <c r="A20" s="94" t="s">
        <v>209</v>
      </c>
      <c r="B20" s="123">
        <v>149095.55254</v>
      </c>
      <c r="C20" s="123">
        <v>120502.74836</v>
      </c>
      <c r="D20" s="108">
        <f t="shared" si="5"/>
        <v>-19.17750307966363</v>
      </c>
      <c r="E20" s="125">
        <f t="shared" si="0"/>
        <v>0.8016786339891202</v>
      </c>
      <c r="F20" s="123">
        <v>1194388.57366</v>
      </c>
      <c r="G20" s="123">
        <v>979573.51375000004</v>
      </c>
      <c r="H20" s="108">
        <f t="shared" si="1"/>
        <v>-17.985357918464999</v>
      </c>
      <c r="I20" s="110">
        <f t="shared" si="2"/>
        <v>0.65287533363351768</v>
      </c>
      <c r="J20" s="123">
        <v>1330413.40958</v>
      </c>
      <c r="K20" s="123">
        <v>1088373.1423200001</v>
      </c>
      <c r="L20" s="108">
        <f t="shared" si="3"/>
        <v>-18.192861370542701</v>
      </c>
      <c r="M20" s="125">
        <f t="shared" si="4"/>
        <v>0.66534270325224643</v>
      </c>
    </row>
    <row r="21" spans="1:13" ht="22.5" customHeight="1" x14ac:dyDescent="0.25">
      <c r="A21" s="94" t="s">
        <v>210</v>
      </c>
      <c r="B21" s="123">
        <v>95753.577160000001</v>
      </c>
      <c r="C21" s="123">
        <v>103188.54173</v>
      </c>
      <c r="D21" s="108">
        <f t="shared" si="5"/>
        <v>7.7646859684171368</v>
      </c>
      <c r="E21" s="125">
        <f t="shared" si="0"/>
        <v>0.68649097471452658</v>
      </c>
      <c r="F21" s="123">
        <v>839894.52674999996</v>
      </c>
      <c r="G21" s="123">
        <v>796444.27621000004</v>
      </c>
      <c r="H21" s="108">
        <f t="shared" si="1"/>
        <v>-5.1732984507152491</v>
      </c>
      <c r="I21" s="110">
        <f t="shared" si="2"/>
        <v>0.53082164355437511</v>
      </c>
      <c r="J21" s="123">
        <v>949293.00052</v>
      </c>
      <c r="K21" s="123">
        <v>910231.99644999998</v>
      </c>
      <c r="L21" s="108">
        <f t="shared" si="3"/>
        <v>-4.1147468746323153</v>
      </c>
      <c r="M21" s="125">
        <f t="shared" si="4"/>
        <v>0.55644171429459155</v>
      </c>
    </row>
    <row r="22" spans="1:13" ht="24" customHeight="1" x14ac:dyDescent="0.2">
      <c r="A22" s="113" t="s">
        <v>42</v>
      </c>
      <c r="B22" s="124">
        <f>SUM(B9:B21)</f>
        <v>13575510.81178</v>
      </c>
      <c r="C22" s="124">
        <f>SUM(C9:C21)</f>
        <v>15031303.473859999</v>
      </c>
      <c r="D22" s="122">
        <f t="shared" si="5"/>
        <v>10.723667656150008</v>
      </c>
      <c r="E22" s="126">
        <f t="shared" si="0"/>
        <v>100</v>
      </c>
      <c r="F22" s="111">
        <f>SUM(F9:F21)</f>
        <v>133644095.63181998</v>
      </c>
      <c r="G22" s="111">
        <f>SUM(G9:G21)</f>
        <v>150039902.45706996</v>
      </c>
      <c r="H22" s="122">
        <f>(G22-F22)/F22*100</f>
        <v>12.26826127090513</v>
      </c>
      <c r="I22" s="115">
        <f t="shared" si="2"/>
        <v>100</v>
      </c>
      <c r="J22" s="124">
        <f>SUM(J9:J21)</f>
        <v>145963296.17703</v>
      </c>
      <c r="K22" s="124">
        <f>SUM(K9:K21)</f>
        <v>163580833.90709001</v>
      </c>
      <c r="L22" s="122">
        <f t="shared" si="3"/>
        <v>12.069840974742563</v>
      </c>
      <c r="M22" s="12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L27" sqref="L27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228</v>
      </c>
    </row>
    <row r="22" spans="3:14" x14ac:dyDescent="0.2">
      <c r="C22" s="109" t="s">
        <v>229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4"/>
      <c r="I26" s="164"/>
      <c r="N26" t="s">
        <v>43</v>
      </c>
    </row>
    <row r="27" spans="3:14" x14ac:dyDescent="0.2">
      <c r="H27" s="164"/>
      <c r="I27" s="164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4"/>
      <c r="I39" s="164"/>
    </row>
    <row r="40" spans="8:9" x14ac:dyDescent="0.2">
      <c r="H40" s="164"/>
      <c r="I40" s="164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4"/>
      <c r="I51" s="164"/>
    </row>
    <row r="52" spans="3:9" x14ac:dyDescent="0.2">
      <c r="H52" s="164"/>
      <c r="I52" s="164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1" t="s">
        <v>120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169</v>
      </c>
      <c r="C5" s="127">
        <v>1302157.38353</v>
      </c>
      <c r="D5" s="127">
        <v>1336992.42056</v>
      </c>
      <c r="E5" s="127">
        <v>1474758.4867400001</v>
      </c>
      <c r="F5" s="127">
        <v>1340457.1389599999</v>
      </c>
      <c r="G5" s="127">
        <v>1342503.5981600001</v>
      </c>
      <c r="H5" s="127">
        <v>1277608.2294999999</v>
      </c>
      <c r="I5" s="98">
        <v>1274511.71135</v>
      </c>
      <c r="J5" s="98">
        <v>1098319.33953</v>
      </c>
      <c r="K5" s="98">
        <v>1379636.06755</v>
      </c>
      <c r="L5" s="98">
        <v>1419930.1362000001</v>
      </c>
      <c r="M5" s="98">
        <v>1397984.0707400001</v>
      </c>
      <c r="N5" s="98">
        <v>0</v>
      </c>
      <c r="O5" s="127">
        <v>14644858.58282</v>
      </c>
      <c r="P5" s="99">
        <f t="shared" ref="P5:P24" si="0">O5/O$26*100</f>
        <v>9.7606425644073198</v>
      </c>
    </row>
    <row r="6" spans="1:16" x14ac:dyDescent="0.2">
      <c r="A6" s="96" t="s">
        <v>100</v>
      </c>
      <c r="B6" s="97" t="s">
        <v>170</v>
      </c>
      <c r="C6" s="127">
        <v>740209.91859000002</v>
      </c>
      <c r="D6" s="127">
        <v>836136.62751999998</v>
      </c>
      <c r="E6" s="127">
        <v>1029050.54603</v>
      </c>
      <c r="F6" s="127">
        <v>839347.44535000005</v>
      </c>
      <c r="G6" s="127">
        <v>860386.89075999998</v>
      </c>
      <c r="H6" s="127">
        <v>875433.65075999999</v>
      </c>
      <c r="I6" s="98">
        <v>992854.70371000003</v>
      </c>
      <c r="J6" s="98">
        <v>898721.57149999996</v>
      </c>
      <c r="K6" s="98">
        <v>1061821.71261</v>
      </c>
      <c r="L6" s="98">
        <v>1060670.51422</v>
      </c>
      <c r="M6" s="98">
        <v>968703.08088999998</v>
      </c>
      <c r="N6" s="98">
        <v>0</v>
      </c>
      <c r="O6" s="127">
        <v>10163336.661939999</v>
      </c>
      <c r="P6" s="99">
        <f t="shared" si="0"/>
        <v>6.7737558446147155</v>
      </c>
    </row>
    <row r="7" spans="1:16" x14ac:dyDescent="0.2">
      <c r="A7" s="96" t="s">
        <v>99</v>
      </c>
      <c r="B7" s="97" t="s">
        <v>171</v>
      </c>
      <c r="C7" s="127">
        <v>717429.28027999995</v>
      </c>
      <c r="D7" s="127">
        <v>845639.84702999995</v>
      </c>
      <c r="E7" s="127">
        <v>954898.67007999995</v>
      </c>
      <c r="F7" s="127">
        <v>790122.92131999996</v>
      </c>
      <c r="G7" s="127">
        <v>858882.94007000001</v>
      </c>
      <c r="H7" s="127">
        <v>805770.97858</v>
      </c>
      <c r="I7" s="98">
        <v>732644.79879000003</v>
      </c>
      <c r="J7" s="98">
        <v>472195.52649000002</v>
      </c>
      <c r="K7" s="98">
        <v>809459.45</v>
      </c>
      <c r="L7" s="98">
        <v>877014.75491000002</v>
      </c>
      <c r="M7" s="98">
        <v>869157.41127000004</v>
      </c>
      <c r="N7" s="98">
        <v>0</v>
      </c>
      <c r="O7" s="127">
        <v>8733216.5788199995</v>
      </c>
      <c r="P7" s="99">
        <f t="shared" si="0"/>
        <v>5.820596011996729</v>
      </c>
    </row>
    <row r="8" spans="1:16" x14ac:dyDescent="0.2">
      <c r="A8" s="96" t="s">
        <v>98</v>
      </c>
      <c r="B8" s="97" t="s">
        <v>172</v>
      </c>
      <c r="C8" s="127">
        <v>608752.42527000001</v>
      </c>
      <c r="D8" s="127">
        <v>626466.21713999996</v>
      </c>
      <c r="E8" s="127">
        <v>698027.77020999999</v>
      </c>
      <c r="F8" s="127">
        <v>646667.53011000005</v>
      </c>
      <c r="G8" s="127">
        <v>595134.94686999999</v>
      </c>
      <c r="H8" s="127">
        <v>618388.54913000006</v>
      </c>
      <c r="I8" s="98">
        <v>845472.96534999995</v>
      </c>
      <c r="J8" s="98">
        <v>642347.77824000001</v>
      </c>
      <c r="K8" s="98">
        <v>669126.46218999999</v>
      </c>
      <c r="L8" s="98">
        <v>781730.31021999998</v>
      </c>
      <c r="M8" s="98">
        <v>811243.82675999997</v>
      </c>
      <c r="N8" s="98">
        <v>0</v>
      </c>
      <c r="O8" s="127">
        <v>7543358.78149</v>
      </c>
      <c r="P8" s="99">
        <f t="shared" si="0"/>
        <v>5.0275684387680357</v>
      </c>
    </row>
    <row r="9" spans="1:16" x14ac:dyDescent="0.2">
      <c r="A9" s="96" t="s">
        <v>97</v>
      </c>
      <c r="B9" s="97" t="s">
        <v>174</v>
      </c>
      <c r="C9" s="127">
        <v>582827.56779999996</v>
      </c>
      <c r="D9" s="127">
        <v>565872.16215999995</v>
      </c>
      <c r="E9" s="127">
        <v>709204.46730000002</v>
      </c>
      <c r="F9" s="127">
        <v>687979.67914999998</v>
      </c>
      <c r="G9" s="127">
        <v>754260.08412000001</v>
      </c>
      <c r="H9" s="127">
        <v>576480.61961000005</v>
      </c>
      <c r="I9" s="98">
        <v>623073.89084000001</v>
      </c>
      <c r="J9" s="98">
        <v>543656.12835000001</v>
      </c>
      <c r="K9" s="98">
        <v>702908.61230000004</v>
      </c>
      <c r="L9" s="98">
        <v>765662.82898999995</v>
      </c>
      <c r="M9" s="98">
        <v>667809.59045000002</v>
      </c>
      <c r="N9" s="98">
        <v>0</v>
      </c>
      <c r="O9" s="127">
        <v>7179735.6310700001</v>
      </c>
      <c r="P9" s="99">
        <f t="shared" si="0"/>
        <v>4.7852174744810254</v>
      </c>
    </row>
    <row r="10" spans="1:16" x14ac:dyDescent="0.2">
      <c r="A10" s="96" t="s">
        <v>96</v>
      </c>
      <c r="B10" s="97" t="s">
        <v>173</v>
      </c>
      <c r="C10" s="127">
        <v>566447.01745000004</v>
      </c>
      <c r="D10" s="127">
        <v>554595.83115999994</v>
      </c>
      <c r="E10" s="127">
        <v>637185.31946000003</v>
      </c>
      <c r="F10" s="127">
        <v>550819.82723000005</v>
      </c>
      <c r="G10" s="127">
        <v>633772.19363999995</v>
      </c>
      <c r="H10" s="127">
        <v>479215.12829000002</v>
      </c>
      <c r="I10" s="98">
        <v>603063.80182000005</v>
      </c>
      <c r="J10" s="98">
        <v>557748.06134000001</v>
      </c>
      <c r="K10" s="98">
        <v>657127.17703999998</v>
      </c>
      <c r="L10" s="98">
        <v>736605.70302999998</v>
      </c>
      <c r="M10" s="98">
        <v>744107.28399999999</v>
      </c>
      <c r="N10" s="98">
        <v>0</v>
      </c>
      <c r="O10" s="127">
        <v>6720687.3444600003</v>
      </c>
      <c r="P10" s="99">
        <f t="shared" si="0"/>
        <v>4.4792666713329465</v>
      </c>
    </row>
    <row r="11" spans="1:16" x14ac:dyDescent="0.2">
      <c r="A11" s="96" t="s">
        <v>95</v>
      </c>
      <c r="B11" s="97" t="s">
        <v>175</v>
      </c>
      <c r="C11" s="127">
        <v>579334.99158999999</v>
      </c>
      <c r="D11" s="127">
        <v>603931.37126000004</v>
      </c>
      <c r="E11" s="127">
        <v>688278.02913000004</v>
      </c>
      <c r="F11" s="127">
        <v>690624.69602999999</v>
      </c>
      <c r="G11" s="127">
        <v>672138.67393000005</v>
      </c>
      <c r="H11" s="127">
        <v>579066.60910999996</v>
      </c>
      <c r="I11" s="98">
        <v>651977.31466999999</v>
      </c>
      <c r="J11" s="98">
        <v>439333.09447000001</v>
      </c>
      <c r="K11" s="98">
        <v>567612.71692000004</v>
      </c>
      <c r="L11" s="98">
        <v>618461.97253999999</v>
      </c>
      <c r="M11" s="98">
        <v>602198.58680000005</v>
      </c>
      <c r="N11" s="98">
        <v>0</v>
      </c>
      <c r="O11" s="127">
        <v>6692958.05645</v>
      </c>
      <c r="P11" s="99">
        <f t="shared" si="0"/>
        <v>4.4607853956483439</v>
      </c>
    </row>
    <row r="12" spans="1:16" x14ac:dyDescent="0.2">
      <c r="A12" s="96" t="s">
        <v>94</v>
      </c>
      <c r="B12" s="97" t="s">
        <v>176</v>
      </c>
      <c r="C12" s="127">
        <v>403306.60662999999</v>
      </c>
      <c r="D12" s="127">
        <v>390383.62404999998</v>
      </c>
      <c r="E12" s="127">
        <v>488922.85175999999</v>
      </c>
      <c r="F12" s="127">
        <v>415311.75167999999</v>
      </c>
      <c r="G12" s="127">
        <v>405922.55463000003</v>
      </c>
      <c r="H12" s="127">
        <v>305166.31997000001</v>
      </c>
      <c r="I12" s="98">
        <v>355627.12977</v>
      </c>
      <c r="J12" s="98">
        <v>342724.18936000002</v>
      </c>
      <c r="K12" s="98">
        <v>355009.20649999997</v>
      </c>
      <c r="L12" s="98">
        <v>388126.58811000001</v>
      </c>
      <c r="M12" s="98">
        <v>427796.68472999998</v>
      </c>
      <c r="N12" s="98">
        <v>0</v>
      </c>
      <c r="O12" s="127">
        <v>4278297.5071900003</v>
      </c>
      <c r="P12" s="99">
        <f t="shared" si="0"/>
        <v>2.8514398084297095</v>
      </c>
    </row>
    <row r="13" spans="1:16" x14ac:dyDescent="0.2">
      <c r="A13" s="96" t="s">
        <v>93</v>
      </c>
      <c r="B13" s="97" t="s">
        <v>178</v>
      </c>
      <c r="C13" s="127">
        <v>297513.65536999999</v>
      </c>
      <c r="D13" s="127">
        <v>291297.36395000003</v>
      </c>
      <c r="E13" s="127">
        <v>357429.11442</v>
      </c>
      <c r="F13" s="127">
        <v>308922.29408000002</v>
      </c>
      <c r="G13" s="127">
        <v>355631.19299000001</v>
      </c>
      <c r="H13" s="127">
        <v>335303.18978999997</v>
      </c>
      <c r="I13" s="98">
        <v>299502.44137999997</v>
      </c>
      <c r="J13" s="98">
        <v>266293.78830999997</v>
      </c>
      <c r="K13" s="98">
        <v>342010.05249999999</v>
      </c>
      <c r="L13" s="98">
        <v>355955.76652</v>
      </c>
      <c r="M13" s="98">
        <v>398582.01786000002</v>
      </c>
      <c r="N13" s="98">
        <v>0</v>
      </c>
      <c r="O13" s="127">
        <v>3608440.8771700002</v>
      </c>
      <c r="P13" s="99">
        <f t="shared" si="0"/>
        <v>2.4049874853807376</v>
      </c>
    </row>
    <row r="14" spans="1:16" x14ac:dyDescent="0.2">
      <c r="A14" s="96" t="s">
        <v>92</v>
      </c>
      <c r="B14" s="97" t="s">
        <v>177</v>
      </c>
      <c r="C14" s="127">
        <v>303140.01235999999</v>
      </c>
      <c r="D14" s="127">
        <v>360552.98602000001</v>
      </c>
      <c r="E14" s="127">
        <v>359888.53207999998</v>
      </c>
      <c r="F14" s="127">
        <v>304734.29777</v>
      </c>
      <c r="G14" s="127">
        <v>366022.62394000002</v>
      </c>
      <c r="H14" s="127">
        <v>291348.53772000002</v>
      </c>
      <c r="I14" s="98">
        <v>277218.12277000002</v>
      </c>
      <c r="J14" s="98">
        <v>214035.72508999999</v>
      </c>
      <c r="K14" s="98">
        <v>324344.77331000002</v>
      </c>
      <c r="L14" s="98">
        <v>353612.40905000002</v>
      </c>
      <c r="M14" s="98">
        <v>406677.94821</v>
      </c>
      <c r="N14" s="98">
        <v>0</v>
      </c>
      <c r="O14" s="127">
        <v>3561575.96832</v>
      </c>
      <c r="P14" s="99">
        <f t="shared" si="0"/>
        <v>2.3737525218260198</v>
      </c>
    </row>
    <row r="15" spans="1:16" x14ac:dyDescent="0.2">
      <c r="A15" s="96" t="s">
        <v>91</v>
      </c>
      <c r="B15" s="97" t="s">
        <v>211</v>
      </c>
      <c r="C15" s="127">
        <v>292904.93336999998</v>
      </c>
      <c r="D15" s="127">
        <v>318506.20400999999</v>
      </c>
      <c r="E15" s="127">
        <v>387645.57809000002</v>
      </c>
      <c r="F15" s="127">
        <v>326448.94339999999</v>
      </c>
      <c r="G15" s="127">
        <v>321716.27006000001</v>
      </c>
      <c r="H15" s="127">
        <v>293442.68446999998</v>
      </c>
      <c r="I15" s="98">
        <v>301122.45447</v>
      </c>
      <c r="J15" s="98">
        <v>297359.73499999999</v>
      </c>
      <c r="K15" s="98">
        <v>277787.85668999999</v>
      </c>
      <c r="L15" s="98">
        <v>335238.21236</v>
      </c>
      <c r="M15" s="98">
        <v>360524.88104000001</v>
      </c>
      <c r="N15" s="98">
        <v>0</v>
      </c>
      <c r="O15" s="127">
        <v>3512697.7529600002</v>
      </c>
      <c r="P15" s="99">
        <f t="shared" si="0"/>
        <v>2.3411757108846869</v>
      </c>
    </row>
    <row r="16" spans="1:16" x14ac:dyDescent="0.2">
      <c r="A16" s="96" t="s">
        <v>90</v>
      </c>
      <c r="B16" s="97" t="s">
        <v>212</v>
      </c>
      <c r="C16" s="127">
        <v>247558.76243999999</v>
      </c>
      <c r="D16" s="127">
        <v>285044.39854000002</v>
      </c>
      <c r="E16" s="127">
        <v>294332.34340999997</v>
      </c>
      <c r="F16" s="127">
        <v>269569.44297999999</v>
      </c>
      <c r="G16" s="127">
        <v>309739.58049999998</v>
      </c>
      <c r="H16" s="127">
        <v>276641.43877000001</v>
      </c>
      <c r="I16" s="98">
        <v>280539.65693</v>
      </c>
      <c r="J16" s="98">
        <v>253244.66949999999</v>
      </c>
      <c r="K16" s="98">
        <v>279241.93754999997</v>
      </c>
      <c r="L16" s="98">
        <v>302991.82251000003</v>
      </c>
      <c r="M16" s="98">
        <v>349604.89575999998</v>
      </c>
      <c r="N16" s="98">
        <v>0</v>
      </c>
      <c r="O16" s="127">
        <v>3148508.9488900001</v>
      </c>
      <c r="P16" s="99">
        <f t="shared" si="0"/>
        <v>2.0984477444530887</v>
      </c>
    </row>
    <row r="17" spans="1:16" x14ac:dyDescent="0.2">
      <c r="A17" s="96" t="s">
        <v>89</v>
      </c>
      <c r="B17" s="97" t="s">
        <v>213</v>
      </c>
      <c r="C17" s="127">
        <v>272750.36567000003</v>
      </c>
      <c r="D17" s="127">
        <v>279998.75945999997</v>
      </c>
      <c r="E17" s="127">
        <v>317585.63430999999</v>
      </c>
      <c r="F17" s="127">
        <v>284852.80638999998</v>
      </c>
      <c r="G17" s="127">
        <v>262762.26428</v>
      </c>
      <c r="H17" s="127">
        <v>257372.25004000001</v>
      </c>
      <c r="I17" s="98">
        <v>254701.30004</v>
      </c>
      <c r="J17" s="98">
        <v>231225.72140000001</v>
      </c>
      <c r="K17" s="98">
        <v>305169.60648999998</v>
      </c>
      <c r="L17" s="98">
        <v>330022.52956</v>
      </c>
      <c r="M17" s="98">
        <v>301726.33643999998</v>
      </c>
      <c r="N17" s="98">
        <v>0</v>
      </c>
      <c r="O17" s="127">
        <v>3098167.5740800002</v>
      </c>
      <c r="P17" s="99">
        <f t="shared" si="0"/>
        <v>2.0648957532923347</v>
      </c>
    </row>
    <row r="18" spans="1:16" x14ac:dyDescent="0.2">
      <c r="A18" s="96" t="s">
        <v>88</v>
      </c>
      <c r="B18" s="97" t="s">
        <v>214</v>
      </c>
      <c r="C18" s="127">
        <v>218993.42555000001</v>
      </c>
      <c r="D18" s="127">
        <v>193557.79866999999</v>
      </c>
      <c r="E18" s="127">
        <v>252512.93273</v>
      </c>
      <c r="F18" s="127">
        <v>221621.78082000001</v>
      </c>
      <c r="G18" s="127">
        <v>243486.19647</v>
      </c>
      <c r="H18" s="127">
        <v>264708.40814999997</v>
      </c>
      <c r="I18" s="98">
        <v>244359.12182999999</v>
      </c>
      <c r="J18" s="98">
        <v>253846.21330999999</v>
      </c>
      <c r="K18" s="98">
        <v>276041.59201999998</v>
      </c>
      <c r="L18" s="98">
        <v>317064.73414999997</v>
      </c>
      <c r="M18" s="98">
        <v>283171.12702000001</v>
      </c>
      <c r="N18" s="98">
        <v>0</v>
      </c>
      <c r="O18" s="127">
        <v>2769363.33072</v>
      </c>
      <c r="P18" s="99">
        <f t="shared" si="0"/>
        <v>1.8457512204211015</v>
      </c>
    </row>
    <row r="19" spans="1:16" x14ac:dyDescent="0.2">
      <c r="A19" s="96" t="s">
        <v>87</v>
      </c>
      <c r="B19" s="97" t="s">
        <v>215</v>
      </c>
      <c r="C19" s="127">
        <v>227024.93221</v>
      </c>
      <c r="D19" s="127">
        <v>194884.34216999999</v>
      </c>
      <c r="E19" s="127">
        <v>280679.69212999998</v>
      </c>
      <c r="F19" s="127">
        <v>220287.3273</v>
      </c>
      <c r="G19" s="127">
        <v>275716.05715000001</v>
      </c>
      <c r="H19" s="127">
        <v>264796.304</v>
      </c>
      <c r="I19" s="98">
        <v>279950.45559000003</v>
      </c>
      <c r="J19" s="98">
        <v>229158.51289000001</v>
      </c>
      <c r="K19" s="98">
        <v>238228.42022</v>
      </c>
      <c r="L19" s="98">
        <v>263040.96886999998</v>
      </c>
      <c r="M19" s="98">
        <v>236315.67910000001</v>
      </c>
      <c r="N19" s="98">
        <v>0</v>
      </c>
      <c r="O19" s="127">
        <v>2710082.6916299998</v>
      </c>
      <c r="P19" s="99">
        <f t="shared" si="0"/>
        <v>1.8062413046458881</v>
      </c>
    </row>
    <row r="20" spans="1:16" x14ac:dyDescent="0.2">
      <c r="A20" s="96" t="s">
        <v>86</v>
      </c>
      <c r="B20" s="97" t="s">
        <v>216</v>
      </c>
      <c r="C20" s="127">
        <v>215115.99037000001</v>
      </c>
      <c r="D20" s="127">
        <v>218416.36548000001</v>
      </c>
      <c r="E20" s="127">
        <v>241277.82947</v>
      </c>
      <c r="F20" s="127">
        <v>221800.5925</v>
      </c>
      <c r="G20" s="127">
        <v>212976.25571</v>
      </c>
      <c r="H20" s="127">
        <v>191252.6323</v>
      </c>
      <c r="I20" s="98">
        <v>211107.43599</v>
      </c>
      <c r="J20" s="98">
        <v>192333.89491999999</v>
      </c>
      <c r="K20" s="98">
        <v>234943.82170999999</v>
      </c>
      <c r="L20" s="98">
        <v>240068.69505000001</v>
      </c>
      <c r="M20" s="98">
        <v>255673.03549000001</v>
      </c>
      <c r="N20" s="98">
        <v>0</v>
      </c>
      <c r="O20" s="127">
        <v>2434966.54899</v>
      </c>
      <c r="P20" s="99">
        <f t="shared" si="0"/>
        <v>1.6228793201773122</v>
      </c>
    </row>
    <row r="21" spans="1:16" x14ac:dyDescent="0.2">
      <c r="A21" s="96" t="s">
        <v>85</v>
      </c>
      <c r="B21" s="97" t="s">
        <v>217</v>
      </c>
      <c r="C21" s="127">
        <v>176048.27447</v>
      </c>
      <c r="D21" s="127">
        <v>205124.4687</v>
      </c>
      <c r="E21" s="127">
        <v>256064.90437999999</v>
      </c>
      <c r="F21" s="127">
        <v>236674.41217</v>
      </c>
      <c r="G21" s="127">
        <v>232226.13331</v>
      </c>
      <c r="H21" s="127">
        <v>165800.28265000001</v>
      </c>
      <c r="I21" s="98">
        <v>222134.08890999999</v>
      </c>
      <c r="J21" s="98">
        <v>149518.17663999999</v>
      </c>
      <c r="K21" s="98">
        <v>218969.43914</v>
      </c>
      <c r="L21" s="98">
        <v>236398.27616000001</v>
      </c>
      <c r="M21" s="98">
        <v>224224.16503</v>
      </c>
      <c r="N21" s="98">
        <v>0</v>
      </c>
      <c r="O21" s="127">
        <v>2323182.6215599999</v>
      </c>
      <c r="P21" s="99">
        <f t="shared" si="0"/>
        <v>1.5483765208556555</v>
      </c>
    </row>
    <row r="22" spans="1:16" x14ac:dyDescent="0.2">
      <c r="A22" s="96" t="s">
        <v>84</v>
      </c>
      <c r="B22" s="97" t="s">
        <v>218</v>
      </c>
      <c r="C22" s="127">
        <v>265974.16619000002</v>
      </c>
      <c r="D22" s="127">
        <v>260023.52767000001</v>
      </c>
      <c r="E22" s="127">
        <v>233069.45856</v>
      </c>
      <c r="F22" s="127">
        <v>173449.8781</v>
      </c>
      <c r="G22" s="127">
        <v>196694.68799999999</v>
      </c>
      <c r="H22" s="127">
        <v>173160.85281000001</v>
      </c>
      <c r="I22" s="98">
        <v>191801.57074</v>
      </c>
      <c r="J22" s="98">
        <v>164853.40299</v>
      </c>
      <c r="K22" s="98">
        <v>153815.95418999999</v>
      </c>
      <c r="L22" s="98">
        <v>199237.99032000001</v>
      </c>
      <c r="M22" s="98">
        <v>188106.3615</v>
      </c>
      <c r="N22" s="98">
        <v>0</v>
      </c>
      <c r="O22" s="127">
        <v>2200187.8510699999</v>
      </c>
      <c r="P22" s="99">
        <f t="shared" si="0"/>
        <v>1.4664018138105135</v>
      </c>
    </row>
    <row r="23" spans="1:16" x14ac:dyDescent="0.2">
      <c r="A23" s="96" t="s">
        <v>83</v>
      </c>
      <c r="B23" s="97" t="s">
        <v>219</v>
      </c>
      <c r="C23" s="127">
        <v>170016.46526</v>
      </c>
      <c r="D23" s="127">
        <v>154249.76535</v>
      </c>
      <c r="E23" s="127">
        <v>189102.82173</v>
      </c>
      <c r="F23" s="127">
        <v>154836.42259999999</v>
      </c>
      <c r="G23" s="127">
        <v>168151.62297</v>
      </c>
      <c r="H23" s="127">
        <v>182475.86955999999</v>
      </c>
      <c r="I23" s="98">
        <v>153038.66131</v>
      </c>
      <c r="J23" s="98">
        <v>147654.70472000001</v>
      </c>
      <c r="K23" s="98">
        <v>204095.67872</v>
      </c>
      <c r="L23" s="98">
        <v>201237.04798999999</v>
      </c>
      <c r="M23" s="98">
        <v>189344.22210000001</v>
      </c>
      <c r="N23" s="98">
        <v>0</v>
      </c>
      <c r="O23" s="127">
        <v>1914203.2823099999</v>
      </c>
      <c r="P23" s="99">
        <f t="shared" si="0"/>
        <v>1.2757961388689245</v>
      </c>
    </row>
    <row r="24" spans="1:16" x14ac:dyDescent="0.2">
      <c r="A24" s="96" t="s">
        <v>82</v>
      </c>
      <c r="B24" s="97" t="s">
        <v>220</v>
      </c>
      <c r="C24" s="127">
        <v>125776.02055</v>
      </c>
      <c r="D24" s="127">
        <v>162649.7838</v>
      </c>
      <c r="E24" s="127">
        <v>204841.94432000001</v>
      </c>
      <c r="F24" s="127">
        <v>180278.92025</v>
      </c>
      <c r="G24" s="127">
        <v>177504.75026</v>
      </c>
      <c r="H24" s="127">
        <v>158391.95491999999</v>
      </c>
      <c r="I24" s="98">
        <v>151665.22331999999</v>
      </c>
      <c r="J24" s="98">
        <v>157489.32519999999</v>
      </c>
      <c r="K24" s="98">
        <v>148500.99072999999</v>
      </c>
      <c r="L24" s="98">
        <v>172403.72347</v>
      </c>
      <c r="M24" s="98">
        <v>204346.42845000001</v>
      </c>
      <c r="N24" s="98">
        <v>0</v>
      </c>
      <c r="O24" s="127">
        <v>1843849.0652699999</v>
      </c>
      <c r="P24" s="99">
        <f t="shared" si="0"/>
        <v>1.2289058011068548</v>
      </c>
    </row>
    <row r="25" spans="1:16" x14ac:dyDescent="0.2">
      <c r="A25" s="100"/>
      <c r="B25" s="165" t="s">
        <v>81</v>
      </c>
      <c r="C25" s="165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8">
        <f>SUM(O5:O24)</f>
        <v>99081675.657209992</v>
      </c>
      <c r="P25" s="102">
        <f>SUM(P5:P24)</f>
        <v>66.036883545401935</v>
      </c>
    </row>
    <row r="26" spans="1:16" ht="13.5" customHeight="1" x14ac:dyDescent="0.2">
      <c r="A26" s="100"/>
      <c r="B26" s="166" t="s">
        <v>80</v>
      </c>
      <c r="C26" s="16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8">
        <v>150039902.45707002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Q25" sqref="Q2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2018-12-01T08:02:42Z</dcterms:modified>
</cp:coreProperties>
</file>