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m-fsvr01\SHARE\EKONOMIK ARASTIRMALAR\SUBE\Ihracat Rakam Açıklama Dosyaları\2025\202510 - Ekim\dağıtım\tam\"/>
    </mc:Choice>
  </mc:AlternateContent>
  <xr:revisionPtr revIDLastSave="0" documentId="13_ncr:1_{DFDA7B7D-4454-4D8F-989C-4484CB0381C3}" xr6:coauthVersionLast="36" xr6:coauthVersionMax="36" xr10:uidLastSave="{00000000-0000-0000-0000-000000000000}"/>
  <bookViews>
    <workbookView xWindow="240" yWindow="480" windowWidth="15576" windowHeight="7596" tabRatio="900" xr2:uid="{00000000-000D-0000-FFFF-FFFF00000000}"/>
  </bookViews>
  <sheets>
    <sheet name="SEKTOR_USD" sheetId="1" r:id="rId1"/>
    <sheet name="SECILMIS_ISTATISTIK" sheetId="14" r:id="rId2"/>
    <sheet name="SEKTOR_TL" sheetId="2" r:id="rId3"/>
    <sheet name="USDvsTL" sheetId="3" r:id="rId4"/>
    <sheet name="GEN_SEK" sheetId="4" r:id="rId5"/>
    <sheet name="Toplam İhracat  bar gra" sheetId="15" r:id="rId6"/>
    <sheet name="ULKE" sheetId="23" r:id="rId7"/>
    <sheet name="KARŞL." sheetId="16" r:id="rId8"/>
    <sheet name="SEKT1" sheetId="17" r:id="rId9"/>
    <sheet name="SEKT2 " sheetId="18" r:id="rId10"/>
    <sheet name="SEKT3 " sheetId="19" r:id="rId11"/>
    <sheet name="SEKT4 " sheetId="20" r:id="rId12"/>
    <sheet name="SEKT5 " sheetId="21" r:id="rId13"/>
    <sheet name="2002_2025_AYLIK_IHR" sheetId="22" r:id="rId14"/>
  </sheets>
  <definedNames>
    <definedName name="_xlnm._FilterDatabase" localSheetId="13" hidden="1">'2002_2025_AYLIK_IHR'!$A$1:$O$83</definedName>
  </definedNames>
  <calcPr calcId="191029"/>
</workbook>
</file>

<file path=xl/calcChain.xml><?xml version="1.0" encoding="utf-8"?>
<calcChain xmlns="http://schemas.openxmlformats.org/spreadsheetml/2006/main">
  <c r="M45" i="1" l="1"/>
  <c r="L45" i="1"/>
  <c r="I45" i="1"/>
  <c r="H45" i="1"/>
  <c r="E45" i="1"/>
  <c r="D45" i="1"/>
  <c r="K44" i="1"/>
  <c r="M44" i="1" s="1"/>
  <c r="J44" i="1"/>
  <c r="G44" i="1"/>
  <c r="I44" i="1" s="1"/>
  <c r="F44" i="1"/>
  <c r="C44" i="1"/>
  <c r="E44" i="1" s="1"/>
  <c r="B44" i="1"/>
  <c r="D44" i="1" l="1"/>
  <c r="L44" i="1"/>
  <c r="H44" i="1"/>
  <c r="O25" i="22" l="1"/>
  <c r="N25" i="22"/>
  <c r="M25" i="22"/>
  <c r="L25" i="22"/>
  <c r="K25" i="22"/>
  <c r="J25" i="22"/>
  <c r="I25" i="22"/>
  <c r="H25" i="22"/>
  <c r="G25" i="22"/>
  <c r="F25" i="22"/>
  <c r="E25" i="22"/>
  <c r="D25" i="22"/>
  <c r="C25" i="22"/>
  <c r="O24" i="22"/>
  <c r="L24" i="22"/>
  <c r="K24" i="22"/>
  <c r="J24" i="22"/>
  <c r="I24" i="22"/>
  <c r="H24" i="22"/>
  <c r="G24" i="22"/>
  <c r="F24" i="22"/>
  <c r="E24" i="22"/>
  <c r="D24" i="22"/>
  <c r="C24" i="22"/>
  <c r="K29" i="1"/>
  <c r="J29" i="1"/>
  <c r="G29" i="1"/>
  <c r="F29" i="1"/>
  <c r="C29" i="1"/>
  <c r="B29" i="1"/>
  <c r="O83" i="22" l="1"/>
  <c r="O82" i="22" l="1"/>
  <c r="C23" i="4" l="1"/>
  <c r="O81" i="22" l="1"/>
  <c r="O80" i="22" l="1"/>
  <c r="L22" i="4" l="1"/>
  <c r="K23" i="4"/>
  <c r="M22" i="4" s="1"/>
  <c r="J23" i="4"/>
  <c r="G23" i="4"/>
  <c r="I22" i="4" s="1"/>
  <c r="F23" i="4"/>
  <c r="H22" i="4"/>
  <c r="E22" i="4"/>
  <c r="D22" i="4"/>
  <c r="B23" i="4"/>
  <c r="O78" i="22" l="1"/>
  <c r="O79" i="22"/>
  <c r="D91" i="14"/>
  <c r="D90" i="14"/>
  <c r="D89" i="14"/>
  <c r="D88" i="14"/>
  <c r="D87" i="14"/>
  <c r="D86" i="14"/>
  <c r="D85" i="14"/>
  <c r="D84" i="14"/>
  <c r="D83" i="14"/>
  <c r="D82" i="14"/>
  <c r="D76" i="14"/>
  <c r="D75" i="14"/>
  <c r="D74" i="14"/>
  <c r="D73" i="14"/>
  <c r="D72" i="14"/>
  <c r="D71" i="14"/>
  <c r="D70" i="14"/>
  <c r="D69" i="14"/>
  <c r="D68" i="14"/>
  <c r="D67" i="14"/>
  <c r="D61" i="14"/>
  <c r="D60" i="14"/>
  <c r="D59" i="14"/>
  <c r="D58" i="14"/>
  <c r="D57" i="14"/>
  <c r="D56" i="14"/>
  <c r="D55" i="14"/>
  <c r="D54" i="14"/>
  <c r="D53" i="14"/>
  <c r="D52" i="14"/>
  <c r="D46" i="14"/>
  <c r="D45" i="14"/>
  <c r="D44" i="14"/>
  <c r="D43" i="14"/>
  <c r="D42" i="14"/>
  <c r="D41" i="14"/>
  <c r="D40" i="14"/>
  <c r="D39" i="14"/>
  <c r="D38" i="14"/>
  <c r="D37" i="14"/>
  <c r="D31" i="14"/>
  <c r="D30" i="14"/>
  <c r="D29" i="14"/>
  <c r="D28" i="14"/>
  <c r="D27" i="14"/>
  <c r="D26" i="14"/>
  <c r="D25" i="14"/>
  <c r="D24" i="14"/>
  <c r="D23" i="14"/>
  <c r="D22" i="14"/>
  <c r="D15" i="14"/>
  <c r="D14" i="14"/>
  <c r="D13" i="14"/>
  <c r="D12" i="14"/>
  <c r="D11" i="14"/>
  <c r="D10" i="14"/>
  <c r="D9" i="14"/>
  <c r="D8" i="14"/>
  <c r="D7" i="14"/>
  <c r="D6" i="14"/>
  <c r="O77" i="22"/>
  <c r="O76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J45" i="2"/>
  <c r="D57" i="22"/>
  <c r="E57" i="22"/>
  <c r="F57" i="22"/>
  <c r="G57" i="22"/>
  <c r="H57" i="22"/>
  <c r="I57" i="22"/>
  <c r="J57" i="22"/>
  <c r="K57" i="22"/>
  <c r="L57" i="22"/>
  <c r="M57" i="22"/>
  <c r="N57" i="22"/>
  <c r="C57" i="22"/>
  <c r="D56" i="22"/>
  <c r="E56" i="22"/>
  <c r="F56" i="22"/>
  <c r="G56" i="22"/>
  <c r="H56" i="22"/>
  <c r="I56" i="22"/>
  <c r="J56" i="22"/>
  <c r="K56" i="22"/>
  <c r="L56" i="22"/>
  <c r="C56" i="22"/>
  <c r="D3" i="22"/>
  <c r="E3" i="22"/>
  <c r="F3" i="22"/>
  <c r="G3" i="22"/>
  <c r="H3" i="22"/>
  <c r="I3" i="22"/>
  <c r="J3" i="22"/>
  <c r="K3" i="22"/>
  <c r="L3" i="22"/>
  <c r="M3" i="22"/>
  <c r="N3" i="22"/>
  <c r="C3" i="22"/>
  <c r="D2" i="22"/>
  <c r="E2" i="22"/>
  <c r="F2" i="22"/>
  <c r="G2" i="22"/>
  <c r="H2" i="22"/>
  <c r="I2" i="22"/>
  <c r="J2" i="22"/>
  <c r="K2" i="22"/>
  <c r="L2" i="22"/>
  <c r="C2" i="22"/>
  <c r="A42" i="2"/>
  <c r="A31" i="2"/>
  <c r="A32" i="2"/>
  <c r="A33" i="2"/>
  <c r="A34" i="2"/>
  <c r="A35" i="2"/>
  <c r="A36" i="2"/>
  <c r="A37" i="2"/>
  <c r="A38" i="2"/>
  <c r="A39" i="2"/>
  <c r="A40" i="2"/>
  <c r="A30" i="2"/>
  <c r="A28" i="2"/>
  <c r="A25" i="2"/>
  <c r="A26" i="2"/>
  <c r="A24" i="2"/>
  <c r="A21" i="2"/>
  <c r="A19" i="2"/>
  <c r="A11" i="2"/>
  <c r="A12" i="2"/>
  <c r="A13" i="2"/>
  <c r="A14" i="2"/>
  <c r="A15" i="2"/>
  <c r="A16" i="2"/>
  <c r="A17" i="2"/>
  <c r="A10" i="2"/>
  <c r="K42" i="2"/>
  <c r="K40" i="2"/>
  <c r="K39" i="2"/>
  <c r="K38" i="2"/>
  <c r="K37" i="2"/>
  <c r="K36" i="2"/>
  <c r="K35" i="2"/>
  <c r="K34" i="2"/>
  <c r="K33" i="2"/>
  <c r="K32" i="2"/>
  <c r="K31" i="2"/>
  <c r="K30" i="2"/>
  <c r="K28" i="2"/>
  <c r="K26" i="2"/>
  <c r="L26" i="2" s="1"/>
  <c r="G26" i="3" s="1"/>
  <c r="K25" i="2"/>
  <c r="K24" i="2"/>
  <c r="K21" i="2"/>
  <c r="K19" i="2"/>
  <c r="K17" i="2"/>
  <c r="K16" i="2"/>
  <c r="L16" i="2" s="1"/>
  <c r="G16" i="3" s="1"/>
  <c r="K15" i="2"/>
  <c r="K14" i="2"/>
  <c r="L14" i="2" s="1"/>
  <c r="G14" i="3" s="1"/>
  <c r="K13" i="2"/>
  <c r="K12" i="2"/>
  <c r="K11" i="2"/>
  <c r="K10" i="2"/>
  <c r="J42" i="2"/>
  <c r="L42" i="2" s="1"/>
  <c r="G42" i="3" s="1"/>
  <c r="J40" i="2"/>
  <c r="J39" i="2"/>
  <c r="J38" i="2"/>
  <c r="J37" i="2"/>
  <c r="J36" i="2"/>
  <c r="J35" i="2"/>
  <c r="L35" i="2" s="1"/>
  <c r="G35" i="3" s="1"/>
  <c r="J34" i="2"/>
  <c r="L34" i="2" s="1"/>
  <c r="G34" i="3" s="1"/>
  <c r="J33" i="2"/>
  <c r="J32" i="2"/>
  <c r="J31" i="2"/>
  <c r="J30" i="2"/>
  <c r="J28" i="2"/>
  <c r="J26" i="2"/>
  <c r="J25" i="2"/>
  <c r="J24" i="2"/>
  <c r="L24" i="2" s="1"/>
  <c r="G24" i="3" s="1"/>
  <c r="J21" i="2"/>
  <c r="J19" i="2"/>
  <c r="J17" i="2"/>
  <c r="J16" i="2"/>
  <c r="J15" i="2"/>
  <c r="J14" i="2"/>
  <c r="J13" i="2"/>
  <c r="J12" i="2"/>
  <c r="L12" i="2" s="1"/>
  <c r="G12" i="3" s="1"/>
  <c r="J11" i="2"/>
  <c r="L11" i="2" s="1"/>
  <c r="G11" i="3" s="1"/>
  <c r="J10" i="2"/>
  <c r="G42" i="2"/>
  <c r="H42" i="2" s="1"/>
  <c r="E42" i="3" s="1"/>
  <c r="G40" i="2"/>
  <c r="G39" i="2"/>
  <c r="G38" i="2"/>
  <c r="G37" i="2"/>
  <c r="G36" i="2"/>
  <c r="G35" i="2"/>
  <c r="G34" i="2"/>
  <c r="G33" i="2"/>
  <c r="G32" i="2"/>
  <c r="G31" i="2"/>
  <c r="G30" i="2"/>
  <c r="G28" i="2"/>
  <c r="G26" i="2"/>
  <c r="H26" i="2" s="1"/>
  <c r="E26" i="3" s="1"/>
  <c r="G25" i="2"/>
  <c r="G24" i="2"/>
  <c r="G21" i="2"/>
  <c r="G19" i="2"/>
  <c r="G17" i="2"/>
  <c r="G16" i="2"/>
  <c r="G15" i="2"/>
  <c r="G14" i="2"/>
  <c r="H14" i="2" s="1"/>
  <c r="E14" i="3" s="1"/>
  <c r="G13" i="2"/>
  <c r="G12" i="2"/>
  <c r="G11" i="2"/>
  <c r="G10" i="2"/>
  <c r="F42" i="2"/>
  <c r="F40" i="2"/>
  <c r="H40" i="2" s="1"/>
  <c r="E40" i="3" s="1"/>
  <c r="F39" i="2"/>
  <c r="H39" i="2" s="1"/>
  <c r="E39" i="3" s="1"/>
  <c r="F38" i="2"/>
  <c r="F37" i="2"/>
  <c r="F36" i="2"/>
  <c r="F35" i="2"/>
  <c r="H35" i="2" s="1"/>
  <c r="E35" i="3" s="1"/>
  <c r="F34" i="2"/>
  <c r="F33" i="2"/>
  <c r="F32" i="2"/>
  <c r="H32" i="2" s="1"/>
  <c r="E32" i="3" s="1"/>
  <c r="F31" i="2"/>
  <c r="H31" i="2" s="1"/>
  <c r="E31" i="3" s="1"/>
  <c r="F30" i="2"/>
  <c r="F28" i="2"/>
  <c r="F26" i="2"/>
  <c r="F25" i="2"/>
  <c r="F24" i="2"/>
  <c r="F21" i="2"/>
  <c r="F19" i="2"/>
  <c r="H19" i="2" s="1"/>
  <c r="E19" i="3" s="1"/>
  <c r="F17" i="2"/>
  <c r="H17" i="2" s="1"/>
  <c r="E17" i="3" s="1"/>
  <c r="F16" i="2"/>
  <c r="F15" i="2"/>
  <c r="F14" i="2"/>
  <c r="F13" i="2"/>
  <c r="F12" i="2"/>
  <c r="F11" i="2"/>
  <c r="F10" i="2"/>
  <c r="H10" i="2" s="1"/>
  <c r="E10" i="3" s="1"/>
  <c r="C42" i="2"/>
  <c r="C40" i="2"/>
  <c r="C39" i="2"/>
  <c r="C38" i="2"/>
  <c r="C37" i="2"/>
  <c r="C36" i="2"/>
  <c r="C35" i="2"/>
  <c r="C34" i="2"/>
  <c r="C33" i="2"/>
  <c r="C32" i="2"/>
  <c r="C31" i="2"/>
  <c r="C30" i="2"/>
  <c r="C28" i="2"/>
  <c r="C26" i="2"/>
  <c r="C25" i="2"/>
  <c r="C24" i="2"/>
  <c r="C21" i="2"/>
  <c r="C19" i="2"/>
  <c r="C17" i="2"/>
  <c r="C16" i="2"/>
  <c r="C15" i="2"/>
  <c r="C14" i="2"/>
  <c r="C13" i="2"/>
  <c r="C12" i="2"/>
  <c r="C11" i="2"/>
  <c r="C10" i="2"/>
  <c r="B42" i="2"/>
  <c r="B40" i="2"/>
  <c r="D40" i="2" s="1"/>
  <c r="C40" i="3" s="1"/>
  <c r="B39" i="2"/>
  <c r="B38" i="2"/>
  <c r="B37" i="2"/>
  <c r="D37" i="2" s="1"/>
  <c r="C37" i="3" s="1"/>
  <c r="B36" i="2"/>
  <c r="B35" i="2"/>
  <c r="B34" i="2"/>
  <c r="B33" i="2"/>
  <c r="B32" i="2"/>
  <c r="D32" i="2" s="1"/>
  <c r="C32" i="3" s="1"/>
  <c r="B31" i="2"/>
  <c r="B30" i="2"/>
  <c r="B28" i="2"/>
  <c r="B26" i="2"/>
  <c r="B25" i="2"/>
  <c r="B24" i="2"/>
  <c r="B21" i="2"/>
  <c r="B19" i="2"/>
  <c r="D19" i="2" s="1"/>
  <c r="C19" i="3" s="1"/>
  <c r="B17" i="2"/>
  <c r="B16" i="2"/>
  <c r="B15" i="2"/>
  <c r="B14" i="2"/>
  <c r="B13" i="2"/>
  <c r="B12" i="2"/>
  <c r="B11" i="2"/>
  <c r="B10" i="2"/>
  <c r="D10" i="2" s="1"/>
  <c r="C10" i="3" s="1"/>
  <c r="C7" i="2"/>
  <c r="B7" i="2"/>
  <c r="F6" i="2"/>
  <c r="B6" i="2"/>
  <c r="K41" i="1"/>
  <c r="K41" i="2" s="1"/>
  <c r="J41" i="1"/>
  <c r="J41" i="2" s="1"/>
  <c r="G41" i="1"/>
  <c r="G41" i="2" s="1"/>
  <c r="F41" i="1"/>
  <c r="H41" i="1" s="1"/>
  <c r="D41" i="3" s="1"/>
  <c r="F41" i="2"/>
  <c r="C41" i="1"/>
  <c r="C41" i="2" s="1"/>
  <c r="B41" i="1"/>
  <c r="B41" i="2" s="1"/>
  <c r="K29" i="2"/>
  <c r="J29" i="2"/>
  <c r="G29" i="2"/>
  <c r="C29" i="2"/>
  <c r="B29" i="2"/>
  <c r="K27" i="1"/>
  <c r="J27" i="1"/>
  <c r="G27" i="1"/>
  <c r="G27" i="2" s="1"/>
  <c r="H27" i="2" s="1"/>
  <c r="E27" i="3" s="1"/>
  <c r="F27" i="1"/>
  <c r="F27" i="2" s="1"/>
  <c r="C27" i="1"/>
  <c r="B27" i="1"/>
  <c r="B27" i="2" s="1"/>
  <c r="K23" i="1"/>
  <c r="J23" i="1"/>
  <c r="J23" i="2" s="1"/>
  <c r="G23" i="1"/>
  <c r="F23" i="1"/>
  <c r="F23" i="2" s="1"/>
  <c r="C23" i="1"/>
  <c r="C23" i="2" s="1"/>
  <c r="B23" i="1"/>
  <c r="K20" i="1"/>
  <c r="K20" i="2" s="1"/>
  <c r="J20" i="1"/>
  <c r="G20" i="1"/>
  <c r="G20" i="2" s="1"/>
  <c r="F20" i="1"/>
  <c r="F20" i="2" s="1"/>
  <c r="C20" i="1"/>
  <c r="C20" i="2"/>
  <c r="B20" i="1"/>
  <c r="B20" i="2" s="1"/>
  <c r="K18" i="1"/>
  <c r="L18" i="1" s="1"/>
  <c r="F18" i="3" s="1"/>
  <c r="J18" i="1"/>
  <c r="J18" i="2" s="1"/>
  <c r="G18" i="1"/>
  <c r="F18" i="1"/>
  <c r="H18" i="1" s="1"/>
  <c r="D18" i="3" s="1"/>
  <c r="F18" i="2"/>
  <c r="C18" i="1"/>
  <c r="C18" i="2" s="1"/>
  <c r="B18" i="1"/>
  <c r="B18" i="2" s="1"/>
  <c r="K9" i="1"/>
  <c r="K9" i="2" s="1"/>
  <c r="J9" i="1"/>
  <c r="G9" i="1"/>
  <c r="G9" i="2" s="1"/>
  <c r="F9" i="1"/>
  <c r="C9" i="1"/>
  <c r="C9" i="2" s="1"/>
  <c r="B9" i="1"/>
  <c r="B9" i="2" s="1"/>
  <c r="K18" i="2"/>
  <c r="F45" i="2"/>
  <c r="C45" i="2"/>
  <c r="E45" i="2" s="1"/>
  <c r="C44" i="2"/>
  <c r="B45" i="2"/>
  <c r="H23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3" i="4"/>
  <c r="M23" i="4"/>
  <c r="L23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L42" i="1"/>
  <c r="F42" i="3" s="1"/>
  <c r="L40" i="1"/>
  <c r="F40" i="3" s="1"/>
  <c r="L39" i="1"/>
  <c r="F39" i="3" s="1"/>
  <c r="L38" i="1"/>
  <c r="F38" i="3" s="1"/>
  <c r="L37" i="1"/>
  <c r="F37" i="3" s="1"/>
  <c r="L36" i="1"/>
  <c r="F36" i="3" s="1"/>
  <c r="L35" i="1"/>
  <c r="F35" i="3" s="1"/>
  <c r="L34" i="1"/>
  <c r="F34" i="3" s="1"/>
  <c r="L33" i="1"/>
  <c r="F33" i="3" s="1"/>
  <c r="L32" i="1"/>
  <c r="F32" i="3" s="1"/>
  <c r="L31" i="1"/>
  <c r="F31" i="3" s="1"/>
  <c r="L30" i="1"/>
  <c r="F30" i="3" s="1"/>
  <c r="L28" i="1"/>
  <c r="F28" i="3" s="1"/>
  <c r="L26" i="1"/>
  <c r="F26" i="3" s="1"/>
  <c r="L25" i="1"/>
  <c r="F25" i="3" s="1"/>
  <c r="L24" i="1"/>
  <c r="F24" i="3" s="1"/>
  <c r="L23" i="1"/>
  <c r="F23" i="3" s="1"/>
  <c r="L21" i="1"/>
  <c r="F21" i="3" s="1"/>
  <c r="L19" i="1"/>
  <c r="F19" i="3" s="1"/>
  <c r="L17" i="1"/>
  <c r="F17" i="3" s="1"/>
  <c r="L16" i="1"/>
  <c r="F16" i="3" s="1"/>
  <c r="L15" i="1"/>
  <c r="F15" i="3" s="1"/>
  <c r="L14" i="1"/>
  <c r="F14" i="3" s="1"/>
  <c r="L13" i="1"/>
  <c r="F13" i="3" s="1"/>
  <c r="L12" i="1"/>
  <c r="F12" i="3" s="1"/>
  <c r="L11" i="1"/>
  <c r="F11" i="3" s="1"/>
  <c r="L10" i="1"/>
  <c r="F10" i="3" s="1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6" i="23"/>
  <c r="O56" i="22"/>
  <c r="O57" i="22"/>
  <c r="O60" i="22"/>
  <c r="I23" i="4"/>
  <c r="E23" i="4"/>
  <c r="I21" i="4"/>
  <c r="H21" i="4"/>
  <c r="E21" i="4"/>
  <c r="I20" i="4"/>
  <c r="H20" i="4"/>
  <c r="E20" i="4"/>
  <c r="I19" i="4"/>
  <c r="H19" i="4"/>
  <c r="E19" i="4"/>
  <c r="I18" i="4"/>
  <c r="H18" i="4"/>
  <c r="E18" i="4"/>
  <c r="I17" i="4"/>
  <c r="H17" i="4"/>
  <c r="E17" i="4"/>
  <c r="I16" i="4"/>
  <c r="H16" i="4"/>
  <c r="E16" i="4"/>
  <c r="I15" i="4"/>
  <c r="H15" i="4"/>
  <c r="E15" i="4"/>
  <c r="I14" i="4"/>
  <c r="H14" i="4"/>
  <c r="E14" i="4"/>
  <c r="I13" i="4"/>
  <c r="H13" i="4"/>
  <c r="E13" i="4"/>
  <c r="I12" i="4"/>
  <c r="H12" i="4"/>
  <c r="E12" i="4"/>
  <c r="I11" i="4"/>
  <c r="H11" i="4"/>
  <c r="E11" i="4"/>
  <c r="I10" i="4"/>
  <c r="H10" i="4"/>
  <c r="E10" i="4"/>
  <c r="I9" i="4"/>
  <c r="H9" i="4"/>
  <c r="E9" i="4"/>
  <c r="D45" i="3"/>
  <c r="B45" i="3"/>
  <c r="H42" i="1"/>
  <c r="D42" i="3"/>
  <c r="D42" i="1"/>
  <c r="B42" i="3" s="1"/>
  <c r="H40" i="1"/>
  <c r="D40" i="3" s="1"/>
  <c r="D40" i="1"/>
  <c r="B40" i="3" s="1"/>
  <c r="H39" i="1"/>
  <c r="D39" i="3" s="1"/>
  <c r="D39" i="1"/>
  <c r="B39" i="3" s="1"/>
  <c r="H38" i="1"/>
  <c r="D38" i="3" s="1"/>
  <c r="D38" i="1"/>
  <c r="B38" i="3" s="1"/>
  <c r="H37" i="1"/>
  <c r="D37" i="3" s="1"/>
  <c r="D37" i="1"/>
  <c r="B37" i="3" s="1"/>
  <c r="H36" i="1"/>
  <c r="D36" i="3" s="1"/>
  <c r="D36" i="1"/>
  <c r="B36" i="3" s="1"/>
  <c r="H35" i="1"/>
  <c r="D35" i="3" s="1"/>
  <c r="D35" i="1"/>
  <c r="B35" i="3" s="1"/>
  <c r="H34" i="1"/>
  <c r="D34" i="3" s="1"/>
  <c r="D34" i="1"/>
  <c r="B34" i="3" s="1"/>
  <c r="H33" i="1"/>
  <c r="D33" i="3"/>
  <c r="D33" i="1"/>
  <c r="B33" i="3" s="1"/>
  <c r="H32" i="1"/>
  <c r="D32" i="3" s="1"/>
  <c r="D32" i="1"/>
  <c r="B32" i="3" s="1"/>
  <c r="H31" i="1"/>
  <c r="D31" i="3" s="1"/>
  <c r="D31" i="1"/>
  <c r="B31" i="3" s="1"/>
  <c r="H30" i="1"/>
  <c r="D30" i="3" s="1"/>
  <c r="D30" i="1"/>
  <c r="B30" i="3" s="1"/>
  <c r="H28" i="1"/>
  <c r="D28" i="3" s="1"/>
  <c r="D28" i="1"/>
  <c r="B28" i="3" s="1"/>
  <c r="H26" i="1"/>
  <c r="D26" i="3" s="1"/>
  <c r="D26" i="1"/>
  <c r="B26" i="3" s="1"/>
  <c r="H25" i="1"/>
  <c r="D25" i="3" s="1"/>
  <c r="D25" i="1"/>
  <c r="B25" i="3" s="1"/>
  <c r="H24" i="1"/>
  <c r="D24" i="3" s="1"/>
  <c r="D24" i="1"/>
  <c r="B24" i="3"/>
  <c r="H21" i="1"/>
  <c r="D21" i="3" s="1"/>
  <c r="D21" i="1"/>
  <c r="B21" i="3" s="1"/>
  <c r="H19" i="1"/>
  <c r="D19" i="3" s="1"/>
  <c r="D19" i="1"/>
  <c r="B19" i="3" s="1"/>
  <c r="H17" i="1"/>
  <c r="D17" i="3"/>
  <c r="D17" i="1"/>
  <c r="B17" i="3" s="1"/>
  <c r="H16" i="1"/>
  <c r="D16" i="3" s="1"/>
  <c r="D16" i="1"/>
  <c r="B16" i="3" s="1"/>
  <c r="H15" i="1"/>
  <c r="D15" i="3" s="1"/>
  <c r="D15" i="1"/>
  <c r="B15" i="3" s="1"/>
  <c r="H14" i="1"/>
  <c r="D14" i="3" s="1"/>
  <c r="D14" i="1"/>
  <c r="B14" i="3" s="1"/>
  <c r="H13" i="1"/>
  <c r="D13" i="3" s="1"/>
  <c r="D13" i="1"/>
  <c r="B13" i="3" s="1"/>
  <c r="H12" i="1"/>
  <c r="D12" i="3" s="1"/>
  <c r="D12" i="1"/>
  <c r="B12" i="3" s="1"/>
  <c r="H11" i="1"/>
  <c r="D11" i="3" s="1"/>
  <c r="D11" i="1"/>
  <c r="B11" i="3" s="1"/>
  <c r="H10" i="1"/>
  <c r="D10" i="3" s="1"/>
  <c r="D10" i="1"/>
  <c r="B10" i="3" s="1"/>
  <c r="H34" i="2"/>
  <c r="E34" i="3" s="1"/>
  <c r="D13" i="2"/>
  <c r="C13" i="3" s="1"/>
  <c r="D44" i="3"/>
  <c r="H12" i="2"/>
  <c r="E12" i="3" s="1"/>
  <c r="H24" i="2"/>
  <c r="E24" i="3" s="1"/>
  <c r="D31" i="2"/>
  <c r="C31" i="3" s="1"/>
  <c r="F45" i="3"/>
  <c r="F44" i="3"/>
  <c r="D12" i="2" l="1"/>
  <c r="C12" i="3" s="1"/>
  <c r="D24" i="2"/>
  <c r="C24" i="3" s="1"/>
  <c r="H13" i="2"/>
  <c r="E13" i="3" s="1"/>
  <c r="H36" i="2"/>
  <c r="E36" i="3" s="1"/>
  <c r="L36" i="2"/>
  <c r="G36" i="3" s="1"/>
  <c r="D16" i="2"/>
  <c r="C16" i="3" s="1"/>
  <c r="D30" i="2"/>
  <c r="C30" i="3" s="1"/>
  <c r="D38" i="2"/>
  <c r="C38" i="3" s="1"/>
  <c r="H11" i="2"/>
  <c r="E11" i="3" s="1"/>
  <c r="H21" i="2"/>
  <c r="E21" i="3" s="1"/>
  <c r="D17" i="2"/>
  <c r="C17" i="3" s="1"/>
  <c r="D39" i="2"/>
  <c r="C39" i="3" s="1"/>
  <c r="D35" i="2"/>
  <c r="C35" i="3" s="1"/>
  <c r="H28" i="2"/>
  <c r="E28" i="3" s="1"/>
  <c r="H37" i="2"/>
  <c r="E37" i="3" s="1"/>
  <c r="L31" i="2"/>
  <c r="G31" i="3" s="1"/>
  <c r="D14" i="2"/>
  <c r="C14" i="3" s="1"/>
  <c r="H16" i="2"/>
  <c r="E16" i="3" s="1"/>
  <c r="L10" i="2"/>
  <c r="G10" i="3" s="1"/>
  <c r="L40" i="2"/>
  <c r="G40" i="3" s="1"/>
  <c r="D26" i="2"/>
  <c r="C26" i="3" s="1"/>
  <c r="H38" i="2"/>
  <c r="E38" i="3" s="1"/>
  <c r="L32" i="2"/>
  <c r="G32" i="3" s="1"/>
  <c r="D45" i="2"/>
  <c r="C45" i="3" s="1"/>
  <c r="H30" i="2"/>
  <c r="E30" i="3" s="1"/>
  <c r="D21" i="2"/>
  <c r="C21" i="3" s="1"/>
  <c r="L28" i="2"/>
  <c r="G28" i="3" s="1"/>
  <c r="L37" i="2"/>
  <c r="G37" i="3" s="1"/>
  <c r="L41" i="1"/>
  <c r="F41" i="3" s="1"/>
  <c r="L9" i="1"/>
  <c r="F9" i="3" s="1"/>
  <c r="P25" i="23"/>
  <c r="O25" i="23"/>
  <c r="L41" i="2"/>
  <c r="G41" i="3" s="1"/>
  <c r="H41" i="2"/>
  <c r="E41" i="3" s="1"/>
  <c r="G22" i="1"/>
  <c r="G22" i="2" s="1"/>
  <c r="L38" i="2"/>
  <c r="G38" i="3" s="1"/>
  <c r="D34" i="2"/>
  <c r="C34" i="3" s="1"/>
  <c r="D33" i="2"/>
  <c r="C33" i="3" s="1"/>
  <c r="L29" i="2"/>
  <c r="G29" i="3" s="1"/>
  <c r="L29" i="1"/>
  <c r="F29" i="3" s="1"/>
  <c r="D29" i="2"/>
  <c r="C29" i="3" s="1"/>
  <c r="K22" i="1"/>
  <c r="K22" i="2" s="1"/>
  <c r="D28" i="2"/>
  <c r="C28" i="3" s="1"/>
  <c r="J22" i="1"/>
  <c r="J22" i="2" s="1"/>
  <c r="H25" i="2"/>
  <c r="E25" i="3" s="1"/>
  <c r="H23" i="1"/>
  <c r="D23" i="3" s="1"/>
  <c r="G23" i="2"/>
  <c r="H23" i="2" s="1"/>
  <c r="E23" i="3" s="1"/>
  <c r="L21" i="2"/>
  <c r="G21" i="3" s="1"/>
  <c r="H20" i="2"/>
  <c r="E20" i="3" s="1"/>
  <c r="H20" i="1"/>
  <c r="D20" i="3" s="1"/>
  <c r="F8" i="1"/>
  <c r="F8" i="2" s="1"/>
  <c r="D18" i="2"/>
  <c r="C18" i="3" s="1"/>
  <c r="L17" i="2"/>
  <c r="G17" i="3" s="1"/>
  <c r="H15" i="2"/>
  <c r="E15" i="3" s="1"/>
  <c r="D15" i="2"/>
  <c r="C15" i="3" s="1"/>
  <c r="L13" i="2"/>
  <c r="G13" i="3" s="1"/>
  <c r="D11" i="2"/>
  <c r="C11" i="3" s="1"/>
  <c r="F9" i="2"/>
  <c r="H9" i="2" s="1"/>
  <c r="E9" i="3" s="1"/>
  <c r="D9" i="2"/>
  <c r="C9" i="3" s="1"/>
  <c r="D9" i="1"/>
  <c r="B9" i="3" s="1"/>
  <c r="O2" i="22"/>
  <c r="H9" i="1"/>
  <c r="D9" i="3" s="1"/>
  <c r="D20" i="1"/>
  <c r="B20" i="3" s="1"/>
  <c r="D18" i="1"/>
  <c r="B18" i="3" s="1"/>
  <c r="H27" i="1"/>
  <c r="D27" i="3" s="1"/>
  <c r="J8" i="1"/>
  <c r="B8" i="1"/>
  <c r="B8" i="2" s="1"/>
  <c r="K8" i="1"/>
  <c r="J27" i="2"/>
  <c r="O3" i="22"/>
  <c r="K23" i="2"/>
  <c r="L23" i="2" s="1"/>
  <c r="G23" i="3" s="1"/>
  <c r="D42" i="2"/>
  <c r="C42" i="3" s="1"/>
  <c r="L30" i="2"/>
  <c r="G30" i="3" s="1"/>
  <c r="D20" i="2"/>
  <c r="C20" i="3" s="1"/>
  <c r="D41" i="1"/>
  <c r="B41" i="3" s="1"/>
  <c r="C8" i="1"/>
  <c r="D41" i="2"/>
  <c r="C41" i="3" s="1"/>
  <c r="D27" i="1"/>
  <c r="B27" i="3" s="1"/>
  <c r="D29" i="1"/>
  <c r="B29" i="3" s="1"/>
  <c r="D36" i="2"/>
  <c r="C36" i="3" s="1"/>
  <c r="L19" i="2"/>
  <c r="G19" i="3" s="1"/>
  <c r="G18" i="2"/>
  <c r="G8" i="1"/>
  <c r="B23" i="2"/>
  <c r="D23" i="2" s="1"/>
  <c r="C23" i="3" s="1"/>
  <c r="D23" i="1"/>
  <c r="B23" i="3" s="1"/>
  <c r="B22" i="1"/>
  <c r="F29" i="2"/>
  <c r="H29" i="2" s="1"/>
  <c r="E29" i="3" s="1"/>
  <c r="F22" i="1"/>
  <c r="H29" i="1"/>
  <c r="D29" i="3" s="1"/>
  <c r="L18" i="2"/>
  <c r="G18" i="3" s="1"/>
  <c r="D25" i="2"/>
  <c r="C25" i="3" s="1"/>
  <c r="L15" i="2"/>
  <c r="G15" i="3" s="1"/>
  <c r="L25" i="2"/>
  <c r="G25" i="3" s="1"/>
  <c r="L33" i="2"/>
  <c r="G33" i="3" s="1"/>
  <c r="L39" i="2"/>
  <c r="G39" i="3" s="1"/>
  <c r="H33" i="2"/>
  <c r="E33" i="3" s="1"/>
  <c r="L27" i="1"/>
  <c r="F27" i="3" s="1"/>
  <c r="K27" i="2"/>
  <c r="J20" i="2"/>
  <c r="L20" i="2" s="1"/>
  <c r="G20" i="3" s="1"/>
  <c r="L20" i="1"/>
  <c r="F20" i="3" s="1"/>
  <c r="C27" i="2"/>
  <c r="C22" i="1"/>
  <c r="J9" i="2"/>
  <c r="L9" i="2" s="1"/>
  <c r="G9" i="3" s="1"/>
  <c r="J43" i="1" l="1"/>
  <c r="J43" i="2" s="1"/>
  <c r="K43" i="1"/>
  <c r="M27" i="1" s="1"/>
  <c r="L22" i="1"/>
  <c r="F22" i="3" s="1"/>
  <c r="J8" i="2"/>
  <c r="L8" i="1"/>
  <c r="F8" i="3" s="1"/>
  <c r="K8" i="2"/>
  <c r="L8" i="2" s="1"/>
  <c r="G8" i="3" s="1"/>
  <c r="D8" i="1"/>
  <c r="B8" i="3" s="1"/>
  <c r="C8" i="2"/>
  <c r="D8" i="2" s="1"/>
  <c r="C8" i="3" s="1"/>
  <c r="L22" i="2"/>
  <c r="G22" i="3" s="1"/>
  <c r="G8" i="2"/>
  <c r="G43" i="1"/>
  <c r="I8" i="1" s="1"/>
  <c r="H8" i="1"/>
  <c r="D8" i="3" s="1"/>
  <c r="D27" i="2"/>
  <c r="C27" i="3" s="1"/>
  <c r="F43" i="1"/>
  <c r="H22" i="1"/>
  <c r="D22" i="3" s="1"/>
  <c r="F22" i="2"/>
  <c r="H22" i="2" s="1"/>
  <c r="E22" i="3" s="1"/>
  <c r="C22" i="2"/>
  <c r="D22" i="1"/>
  <c r="B22" i="3" s="1"/>
  <c r="H18" i="2"/>
  <c r="E18" i="3" s="1"/>
  <c r="L27" i="2"/>
  <c r="G27" i="3" s="1"/>
  <c r="B43" i="1"/>
  <c r="B22" i="2"/>
  <c r="J44" i="2"/>
  <c r="C43" i="1"/>
  <c r="M28" i="1" l="1"/>
  <c r="M30" i="1"/>
  <c r="M8" i="1"/>
  <c r="M19" i="1"/>
  <c r="M34" i="1"/>
  <c r="M37" i="1"/>
  <c r="M11" i="1"/>
  <c r="M9" i="1"/>
  <c r="M33" i="1"/>
  <c r="M20" i="1"/>
  <c r="M26" i="1"/>
  <c r="M23" i="1"/>
  <c r="M35" i="1"/>
  <c r="M16" i="1"/>
  <c r="M31" i="1"/>
  <c r="M10" i="1"/>
  <c r="M22" i="1"/>
  <c r="M39" i="1"/>
  <c r="M18" i="1"/>
  <c r="M21" i="1"/>
  <c r="M14" i="1"/>
  <c r="M36" i="1"/>
  <c r="M29" i="1"/>
  <c r="M42" i="1"/>
  <c r="M43" i="1"/>
  <c r="M38" i="1"/>
  <c r="M25" i="1"/>
  <c r="M13" i="1"/>
  <c r="L43" i="1"/>
  <c r="F43" i="3" s="1"/>
  <c r="M24" i="1"/>
  <c r="M40" i="1"/>
  <c r="M17" i="1"/>
  <c r="M15" i="1"/>
  <c r="K43" i="2"/>
  <c r="M27" i="2" s="1"/>
  <c r="M12" i="1"/>
  <c r="M32" i="1"/>
  <c r="M41" i="1"/>
  <c r="I15" i="1"/>
  <c r="I42" i="1"/>
  <c r="I10" i="1"/>
  <c r="I24" i="1"/>
  <c r="I23" i="1"/>
  <c r="I32" i="1"/>
  <c r="I30" i="1"/>
  <c r="I35" i="1"/>
  <c r="I16" i="1"/>
  <c r="I22" i="1"/>
  <c r="I20" i="1"/>
  <c r="H43" i="1"/>
  <c r="D43" i="3" s="1"/>
  <c r="I31" i="1"/>
  <c r="I43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G43" i="2"/>
  <c r="I41" i="1"/>
  <c r="I39" i="1"/>
  <c r="I18" i="1"/>
  <c r="B44" i="2"/>
  <c r="B43" i="2"/>
  <c r="D22" i="2"/>
  <c r="C22" i="3" s="1"/>
  <c r="F44" i="2"/>
  <c r="F43" i="2"/>
  <c r="H8" i="2"/>
  <c r="E8" i="3" s="1"/>
  <c r="E35" i="1"/>
  <c r="E29" i="1"/>
  <c r="E23" i="1"/>
  <c r="E19" i="1"/>
  <c r="E41" i="1"/>
  <c r="E36" i="1"/>
  <c r="E30" i="1"/>
  <c r="E24" i="1"/>
  <c r="E20" i="1"/>
  <c r="E42" i="1"/>
  <c r="E37" i="1"/>
  <c r="E31" i="1"/>
  <c r="E25" i="1"/>
  <c r="E21" i="1"/>
  <c r="E43" i="1"/>
  <c r="E38" i="1"/>
  <c r="E32" i="1"/>
  <c r="E26" i="1"/>
  <c r="D43" i="1"/>
  <c r="B43" i="3" s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C43" i="2"/>
  <c r="E16" i="1"/>
  <c r="E10" i="1"/>
  <c r="E11" i="1"/>
  <c r="E27" i="1"/>
  <c r="E22" i="1"/>
  <c r="M9" i="2" l="1"/>
  <c r="M15" i="2"/>
  <c r="M18" i="2"/>
  <c r="M32" i="2"/>
  <c r="M30" i="2"/>
  <c r="M28" i="2"/>
  <c r="M40" i="2"/>
  <c r="M34" i="2"/>
  <c r="M33" i="2"/>
  <c r="M13" i="2"/>
  <c r="M14" i="2"/>
  <c r="M41" i="2"/>
  <c r="M42" i="2"/>
  <c r="M8" i="2"/>
  <c r="M10" i="2"/>
  <c r="M12" i="2"/>
  <c r="M37" i="2"/>
  <c r="M35" i="2"/>
  <c r="M22" i="2"/>
  <c r="L43" i="2"/>
  <c r="G43" i="3" s="1"/>
  <c r="M29" i="2"/>
  <c r="M36" i="2"/>
  <c r="M25" i="2"/>
  <c r="M38" i="2"/>
  <c r="M26" i="2"/>
  <c r="M24" i="2"/>
  <c r="M39" i="2"/>
  <c r="M19" i="2"/>
  <c r="M31" i="2"/>
  <c r="M17" i="2"/>
  <c r="M11" i="2"/>
  <c r="M23" i="2"/>
  <c r="M21" i="2"/>
  <c r="M16" i="2"/>
  <c r="M20" i="2"/>
  <c r="M43" i="2"/>
  <c r="I14" i="2"/>
  <c r="I30" i="2"/>
  <c r="I21" i="2"/>
  <c r="I10" i="2"/>
  <c r="I19" i="2"/>
  <c r="I20" i="2"/>
  <c r="I16" i="2"/>
  <c r="I36" i="2"/>
  <c r="I24" i="2"/>
  <c r="I22" i="2"/>
  <c r="I31" i="2"/>
  <c r="I40" i="2"/>
  <c r="I38" i="2"/>
  <c r="I13" i="2"/>
  <c r="I43" i="2"/>
  <c r="I32" i="2"/>
  <c r="I11" i="2"/>
  <c r="I27" i="2"/>
  <c r="I28" i="2"/>
  <c r="I42" i="2"/>
  <c r="I35" i="2"/>
  <c r="I37" i="2"/>
  <c r="I12" i="2"/>
  <c r="I23" i="2"/>
  <c r="H43" i="2"/>
  <c r="E43" i="3" s="1"/>
  <c r="I34" i="2"/>
  <c r="I26" i="2"/>
  <c r="I17" i="2"/>
  <c r="I25" i="2"/>
  <c r="I9" i="2"/>
  <c r="I33" i="2"/>
  <c r="I41" i="2"/>
  <c r="I15" i="2"/>
  <c r="I39" i="2"/>
  <c r="I29" i="2"/>
  <c r="I18" i="2"/>
  <c r="I8" i="2"/>
  <c r="K44" i="2"/>
  <c r="K45" i="2"/>
  <c r="E8" i="2"/>
  <c r="E30" i="2"/>
  <c r="E42" i="2"/>
  <c r="E34" i="2"/>
  <c r="E31" i="2"/>
  <c r="E26" i="2"/>
  <c r="E18" i="2"/>
  <c r="E19" i="2"/>
  <c r="E10" i="2"/>
  <c r="E14" i="2"/>
  <c r="E41" i="2"/>
  <c r="E23" i="2"/>
  <c r="E12" i="2"/>
  <c r="E43" i="2"/>
  <c r="E11" i="2"/>
  <c r="E40" i="2"/>
  <c r="E16" i="2"/>
  <c r="E21" i="2"/>
  <c r="E38" i="2"/>
  <c r="E13" i="2"/>
  <c r="E17" i="2"/>
  <c r="E35" i="2"/>
  <c r="E37" i="2"/>
  <c r="E20" i="2"/>
  <c r="E36" i="2"/>
  <c r="E32" i="2"/>
  <c r="E28" i="2"/>
  <c r="E24" i="2"/>
  <c r="D43" i="2"/>
  <c r="C43" i="3" s="1"/>
  <c r="E29" i="2"/>
  <c r="E39" i="2"/>
  <c r="E9" i="2"/>
  <c r="E15" i="2"/>
  <c r="E25" i="2"/>
  <c r="E33" i="2"/>
  <c r="E27" i="2"/>
  <c r="G45" i="2"/>
  <c r="G44" i="2"/>
  <c r="E22" i="2"/>
  <c r="H45" i="2" l="1"/>
  <c r="E45" i="3" s="1"/>
  <c r="I45" i="2"/>
  <c r="M45" i="2"/>
  <c r="L45" i="2"/>
  <c r="G45" i="3" s="1"/>
  <c r="M44" i="2"/>
  <c r="L44" i="2"/>
  <c r="G44" i="3" s="1"/>
  <c r="H44" i="2"/>
  <c r="E44" i="3" s="1"/>
  <c r="I44" i="2"/>
</calcChain>
</file>

<file path=xl/sharedStrings.xml><?xml version="1.0" encoding="utf-8"?>
<sst xmlns="http://schemas.openxmlformats.org/spreadsheetml/2006/main" count="420" uniqueCount="226">
  <si>
    <t>TEMMUZ</t>
  </si>
  <si>
    <t>SEKTÖRLER</t>
  </si>
  <si>
    <t>I. TARIM</t>
  </si>
  <si>
    <t xml:space="preserve">   A. BİTKİSEL ÜRÜNLER</t>
  </si>
  <si>
    <t xml:space="preserve">     Hububat, Bakliyat, Yağlı Tohumlar ve Mam.</t>
  </si>
  <si>
    <t xml:space="preserve">     Yaş Meyve ve Sebze</t>
  </si>
  <si>
    <t xml:space="preserve">     Meyve Sebze Mamulleri</t>
  </si>
  <si>
    <t xml:space="preserve">     Kuru Meyve ve Mamulleri</t>
  </si>
  <si>
    <t xml:space="preserve">     Fındık ve Mamulleri</t>
  </si>
  <si>
    <t xml:space="preserve">     Zeytin ve Zeytinyağı</t>
  </si>
  <si>
    <t xml:space="preserve">     Tütün ve Mamulleri</t>
  </si>
  <si>
    <t xml:space="preserve">     Süs Bitkileri</t>
  </si>
  <si>
    <t xml:space="preserve">   B. HAYVANSAL ÜRÜNLER</t>
  </si>
  <si>
    <t xml:space="preserve">     Su Ürünleri ve Hayvansal Mamuller</t>
  </si>
  <si>
    <t>II. SANAYİ</t>
  </si>
  <si>
    <t xml:space="preserve">   A. TARIMA DAYALI İŞLENMİŞ ÜRÜNLER</t>
  </si>
  <si>
    <t xml:space="preserve">     Tekstil ve Hammaddeleri</t>
  </si>
  <si>
    <t xml:space="preserve">     Deri ve Deri Mamulleri</t>
  </si>
  <si>
    <t xml:space="preserve">     Halı</t>
  </si>
  <si>
    <t xml:space="preserve">   B. KİMYEVİ MADDELER VE MAM.</t>
  </si>
  <si>
    <t xml:space="preserve">     Kimyevi Maddeler ve Mamulleri</t>
  </si>
  <si>
    <t xml:space="preserve">   C. SANAYİ MAMULLERİ</t>
  </si>
  <si>
    <t xml:space="preserve">     Hazırgiyim ve Konfeksiyon</t>
  </si>
  <si>
    <t xml:space="preserve">     Otomotiv Endüstrisi</t>
  </si>
  <si>
    <t xml:space="preserve">     Gemi ve Yat</t>
  </si>
  <si>
    <t xml:space="preserve">     Makine ve Aksamları</t>
  </si>
  <si>
    <t xml:space="preserve">     Demir ve Demir Dışı Metaller</t>
  </si>
  <si>
    <t xml:space="preserve">     Çelik</t>
  </si>
  <si>
    <t xml:space="preserve">     Mücevher</t>
  </si>
  <si>
    <t xml:space="preserve">     İklimlendirme Sanayii</t>
  </si>
  <si>
    <t>III. MADENCİLİK</t>
  </si>
  <si>
    <t xml:space="preserve">     Madencilik Ürünleri</t>
  </si>
  <si>
    <t>T O P L A M (TİM*)</t>
  </si>
  <si>
    <t>İhracatçı Birlikleri Kaydından Muaf İhracat</t>
  </si>
  <si>
    <t>T O P L A M (TİM+TUİK*)</t>
  </si>
  <si>
    <t>Not: İlgili dönem ortalama MB Dolar Alış Kuru baz alınarak hesaplanmıştır.</t>
  </si>
  <si>
    <t>İHRACAT ARTIŞI KARŞILAŞTIRMA TABLOSU (USD - TL)</t>
  </si>
  <si>
    <t>USD Bazında Artış (%)</t>
  </si>
  <si>
    <t>TL Bazında Artış  (%)</t>
  </si>
  <si>
    <t>T O P L A M</t>
  </si>
  <si>
    <t>İHRACATÇI  BİRLİKLERİ 
GENEL SEKRETERLİKLERİ</t>
  </si>
  <si>
    <t>TOPLAM</t>
  </si>
  <si>
    <t xml:space="preserve"> </t>
  </si>
  <si>
    <t>OCAK</t>
  </si>
  <si>
    <t>ŞUBAT</t>
  </si>
  <si>
    <t>MART</t>
  </si>
  <si>
    <t>NİSAN</t>
  </si>
  <si>
    <t>MAYIS</t>
  </si>
  <si>
    <t>HAZİRAN</t>
  </si>
  <si>
    <t>EYLÜL</t>
  </si>
  <si>
    <t>EKİM</t>
  </si>
  <si>
    <t>KASIM</t>
  </si>
  <si>
    <t>ARALIK</t>
  </si>
  <si>
    <t>A. BİTKİSEL ÜRÜNLER</t>
  </si>
  <si>
    <t>B. HAYVANSAL ÜRÜNLER</t>
  </si>
  <si>
    <t>C. AĞAÇ MAMULLERİ VE ORMAN ÜRÜNLERİ</t>
  </si>
  <si>
    <t>A. TARIMA DAYALI İŞLENMİŞ ÜRÜNLER</t>
  </si>
  <si>
    <t>B. KİMYEVİ MADDELER</t>
  </si>
  <si>
    <t>C. SANAYİ MAMULLERİ</t>
  </si>
  <si>
    <t>(x1000 $)</t>
  </si>
  <si>
    <t>AGUSTOS</t>
  </si>
  <si>
    <t>Tablo 1</t>
  </si>
  <si>
    <t>En yüksek ihracat artışı elde edilen ilk 10 ülke*</t>
  </si>
  <si>
    <t>ÜLKE (Bin$)</t>
  </si>
  <si>
    <t>Değ. %</t>
  </si>
  <si>
    <t>Tablo 2</t>
  </si>
  <si>
    <t>En fazla ihracat yapılan ilk 10 ülke</t>
  </si>
  <si>
    <t>Tablo 3</t>
  </si>
  <si>
    <t xml:space="preserve">En fazla ihracat yapan ilk 10 sektör </t>
  </si>
  <si>
    <t>SEKTÖR (Bin$)</t>
  </si>
  <si>
    <t>Tablo 4</t>
  </si>
  <si>
    <t>İhracatını en yüksek oranlı artıran ilk 10 sektör</t>
  </si>
  <si>
    <t>Tablo 5</t>
  </si>
  <si>
    <t>En fazla ihracat yapan ilk 10 il</t>
  </si>
  <si>
    <t>İL (Bin$)</t>
  </si>
  <si>
    <t>Tablo 6</t>
  </si>
  <si>
    <t>İhracatını en yüksek oranlı artıran ilk 10 il</t>
  </si>
  <si>
    <t>Genel Toplam</t>
  </si>
  <si>
    <t>İlk 20 Ülke Toplam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</si>
  <si>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</si>
  <si>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</si>
  <si>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</si>
  <si>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</si>
  <si>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</si>
  <si>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</si>
  <si>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</si>
  <si>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</si>
  <si>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</si>
  <si>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</si>
  <si>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</si>
  <si>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</si>
  <si>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</si>
  <si>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</si>
  <si>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</si>
  <si>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</si>
  <si>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</si>
  <si>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</si>
  <si>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</si>
  <si>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</si>
  <si>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% PAY</t>
  </si>
  <si>
    <t>KÜMÜLATİF</t>
  </si>
  <si>
    <t>AĞUSTOS</t>
  </si>
  <si>
    <t>ÜLKE</t>
  </si>
  <si>
    <t>SON 12 AYLIK</t>
  </si>
  <si>
    <t xml:space="preserve">     Elektrik Elektronik ve Hizmet</t>
  </si>
  <si>
    <t xml:space="preserve">     Çimento Cam Seramik ve Toprak Ürünleri</t>
  </si>
  <si>
    <t xml:space="preserve">     Savunma ve Havacılık Sanayii</t>
  </si>
  <si>
    <t xml:space="preserve">* Aylar bazında toplam ihracat grafiğinde TUİK rakamları kullanılmıştır. </t>
  </si>
  <si>
    <t xml:space="preserve">     Mobilya, Kağıt ve Orman Ürünleri</t>
  </si>
  <si>
    <t xml:space="preserve">   C. AĞAÇ VE ORMAN ÜRÜNLERİ</t>
  </si>
  <si>
    <t xml:space="preserve">Son 12 aylık dönem için ilk 11 ay TUİK, son ay TİM rakamı kullanılmıştır. </t>
  </si>
  <si>
    <t xml:space="preserve">SEKTÖREL BAZDA İHRACAT KAYIT RAKAMLARI - 1.000 TL   </t>
  </si>
  <si>
    <t>İHRACATÇI  BİRLİKLERİ  GENEL SEKRETERLİKLERİ BAZINDA İHRACAT RAKAMLARI (1.000 $)</t>
  </si>
  <si>
    <t>*Ocak-Haziran dönemi için ilk 5 ay TUİK, son ay TİM rakamı kullanılmıştır.</t>
  </si>
  <si>
    <t>Not: İlgili dönem ortalama MB Dolar Satış Kuru baz alınarak hesaplanmıştır.</t>
  </si>
  <si>
    <t>Değişim    ('25/'24)</t>
  </si>
  <si>
    <t xml:space="preserve"> Pay(25)  (%)</t>
  </si>
  <si>
    <t>OCAK  (2025/2024)</t>
  </si>
  <si>
    <t>SON 12 AYLIK
(2025/2024)</t>
  </si>
  <si>
    <t>2025 YILI İHRACATIMIZDA İLK 20 ÜLKE (1.000 $)</t>
  </si>
  <si>
    <r>
      <rPr>
        <b/>
        <sz val="10"/>
        <color theme="1"/>
        <rFont val="Arial"/>
        <family val="2"/>
        <charset val="162"/>
      </rPr>
      <t>NOT</t>
    </r>
    <r>
      <rPr>
        <sz val="10"/>
        <color theme="1"/>
        <rFont val="Arial"/>
        <family val="2"/>
        <charset val="162"/>
      </rPr>
      <t xml:space="preserve"> =2025 Yılında 0 fobusd üzerindeki İller baz alınmıştır.</t>
    </r>
  </si>
  <si>
    <t>2025 İHRACAT RAKAMLARI - TL</t>
  </si>
  <si>
    <t>OCAK - EKİM  (2025/2024)</t>
  </si>
  <si>
    <t>1 - 31 EKIM İHRACAT RAKAMLARI</t>
  </si>
  <si>
    <t xml:space="preserve">SEKTÖREL BAZDA İHRACAT RAKAMLARI -1.000 $ </t>
  </si>
  <si>
    <t>1 - 31 EKIM</t>
  </si>
  <si>
    <t>1 OCAK  -  31 EKIM</t>
  </si>
  <si>
    <t>2023 - 2024</t>
  </si>
  <si>
    <t>2024 - 2025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</si>
  <si>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</si>
  <si>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</si>
  <si>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</si>
  <si>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</si>
  <si>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</si>
  <si>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</si>
  <si>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</si>
  <si>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</si>
  <si>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</si>
  <si>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</si>
  <si>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</si>
  <si>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</si>
  <si>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</si>
  <si>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</si>
  <si>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</si>
  <si>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</si>
  <si>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</si>
  <si>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</si>
  <si>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</si>
  <si>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</si>
  <si>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</si>
  <si>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</si>
  <si>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</si>
  <si>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</si>
  <si>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</si>
  <si>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</si>
  <si>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2024  1 - 31 EKIM</t>
  </si>
  <si>
    <t>2025  1 - 31 EKIM</t>
  </si>
  <si>
    <t>BERMUDA</t>
  </si>
  <si>
    <t>SOLOMON ADALARI</t>
  </si>
  <si>
    <t>SAMSUN SERBEST BÖLGESİ</t>
  </si>
  <si>
    <t>MALDİVLER</t>
  </si>
  <si>
    <t>SVAZİLAND</t>
  </si>
  <si>
    <t>ERİTRE</t>
  </si>
  <si>
    <t>LAOS</t>
  </si>
  <si>
    <t>JAMAİKA</t>
  </si>
  <si>
    <t>BRİTANYA VİRJİN AD.</t>
  </si>
  <si>
    <t>DOMİNİK</t>
  </si>
  <si>
    <t>ALMANYA</t>
  </si>
  <si>
    <t>BİRLEŞİK KRALLIK</t>
  </si>
  <si>
    <t>ABD</t>
  </si>
  <si>
    <t>İTALYA</t>
  </si>
  <si>
    <t>IRAK</t>
  </si>
  <si>
    <t>İSPANYA</t>
  </si>
  <si>
    <t>FRANSA</t>
  </si>
  <si>
    <t>ROMANYA</t>
  </si>
  <si>
    <t>POLONYA</t>
  </si>
  <si>
    <t>HOLLANDA</t>
  </si>
  <si>
    <t>İSTANBUL</t>
  </si>
  <si>
    <t>KOCAELI</t>
  </si>
  <si>
    <t>BURSA</t>
  </si>
  <si>
    <t>ANKARA</t>
  </si>
  <si>
    <t>İZMIR</t>
  </si>
  <si>
    <t>GAZIANTEP</t>
  </si>
  <si>
    <t>SAKARYA</t>
  </si>
  <si>
    <t>MANISA</t>
  </si>
  <si>
    <t>DENIZLI</t>
  </si>
  <si>
    <t>MERSIN</t>
  </si>
  <si>
    <t>BITLIS</t>
  </si>
  <si>
    <t>ÇANAKKALE</t>
  </si>
  <si>
    <t>GÜMÜŞHANE</t>
  </si>
  <si>
    <t>AĞRI</t>
  </si>
  <si>
    <t>ADIYAMAN</t>
  </si>
  <si>
    <t>BINGÖL</t>
  </si>
  <si>
    <t>EDIRNE</t>
  </si>
  <si>
    <t>KARABÜK</t>
  </si>
  <si>
    <t>ŞIRNAK</t>
  </si>
  <si>
    <t>NEVŞEHIR</t>
  </si>
  <si>
    <t>İMMİB</t>
  </si>
  <si>
    <t>UİB</t>
  </si>
  <si>
    <t>OAİB</t>
  </si>
  <si>
    <t>İTKİB</t>
  </si>
  <si>
    <t>EİB</t>
  </si>
  <si>
    <t>AKİB</t>
  </si>
  <si>
    <t>İİB</t>
  </si>
  <si>
    <t>GAİB</t>
  </si>
  <si>
    <t>DENİB</t>
  </si>
  <si>
    <t>DAİB</t>
  </si>
  <si>
    <t>BAİB</t>
  </si>
  <si>
    <t>KİB</t>
  </si>
  <si>
    <t>DKİB</t>
  </si>
  <si>
    <t>HİZMET</t>
  </si>
  <si>
    <t>BAE</t>
  </si>
  <si>
    <t>RUSYA FEDERASYONU</t>
  </si>
  <si>
    <t>BELÇİKA</t>
  </si>
  <si>
    <t>BULGARİSTAN</t>
  </si>
  <si>
    <t>FAS</t>
  </si>
  <si>
    <t>YUNANİSTAN</t>
  </si>
  <si>
    <t>SLOVENYA</t>
  </si>
  <si>
    <t>UKRAYNA</t>
  </si>
  <si>
    <t>MISIR</t>
  </si>
  <si>
    <t>ÇİN</t>
  </si>
  <si>
    <t>1 Ekim - 31 Ekim</t>
  </si>
  <si>
    <t>1 Ocak - 31 Ekim</t>
  </si>
  <si>
    <t>1 Kasım - 31 Ekim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</si>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</sst>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T_L_-;\-* #,##0.00\ _T_L_-;_-* &quot;-&quot;??\ _T_L_-;_-@_-"/>
    <numFmt numFmtId="165" formatCode="_-* #,##0.00\ _Y_T_L_-;\-* #,##0.00\ _Y_T_L_-;_-* &quot;-&quot;??\ _Y_T_L_-;_-@_-"/>
    <numFmt numFmtId="166" formatCode="0.0"/>
    <numFmt numFmtId="167" formatCode="#,##0.0"/>
    <numFmt numFmtId="168" formatCode="0.0%"/>
    <numFmt numFmtId="169" formatCode="_-* #,##0.0\ _T_L_-;\-* #,##0.0\ _T_L_-;_-* &quot;-&quot;??\ _T_L_-;_-@_-"/>
    <numFmt numFmtId="170" formatCode="_-* #,##0\ _T_L_-;\-* #,##0\ _T_L_-;_-* &quot;-&quot;??\ _T_L_-;_-@_-"/>
    <numFmt numFmtId="171" formatCode="#,##0.0000"/>
  </numFmts>
  <fonts count="84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4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indexed="8"/>
      <name val="Arial"/>
      <family val="2"/>
    </font>
    <font>
      <b/>
      <sz val="18"/>
      <name val="Verdana"/>
      <family val="2"/>
      <charset val="162"/>
    </font>
    <font>
      <b/>
      <sz val="12"/>
      <name val="Verdana"/>
      <family val="2"/>
      <charset val="162"/>
    </font>
    <font>
      <b/>
      <sz val="13"/>
      <name val="Arial"/>
      <family val="2"/>
      <charset val="162"/>
    </font>
    <font>
      <b/>
      <sz val="10"/>
      <name val="Arial"/>
      <family val="2"/>
      <charset val="162"/>
    </font>
    <font>
      <i/>
      <sz val="10"/>
      <color indexed="8"/>
      <name val="Arial"/>
      <family val="2"/>
      <charset val="162"/>
    </font>
    <font>
      <sz val="8"/>
      <color indexed="16"/>
      <name val="Arial"/>
      <family val="2"/>
      <charset val="162"/>
    </font>
    <font>
      <b/>
      <sz val="11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</font>
    <font>
      <b/>
      <sz val="10"/>
      <name val="Arial Tur"/>
      <family val="2"/>
      <charset val="162"/>
    </font>
    <font>
      <sz val="9.5"/>
      <name val="Arial Tur"/>
      <family val="2"/>
      <charset val="162"/>
    </font>
    <font>
      <sz val="9.5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5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Arial Tur"/>
      <family val="2"/>
      <charset val="162"/>
    </font>
    <font>
      <sz val="9.5"/>
      <color theme="1"/>
      <name val="Arial Tur"/>
      <family val="2"/>
      <charset val="162"/>
    </font>
    <font>
      <sz val="9.5"/>
      <color theme="1"/>
      <name val="Arial"/>
      <family val="2"/>
      <charset val="162"/>
    </font>
    <font>
      <b/>
      <sz val="20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3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14"/>
      <color theme="1"/>
      <name val="Arial"/>
      <family val="2"/>
      <charset val="162"/>
    </font>
    <font>
      <b/>
      <sz val="12"/>
      <color theme="1"/>
      <name val="Arial Tur"/>
      <family val="2"/>
      <charset val="162"/>
    </font>
    <font>
      <b/>
      <sz val="11"/>
      <color theme="1"/>
      <name val="Arial Tur"/>
      <family val="2"/>
      <charset val="162"/>
    </font>
    <font>
      <sz val="10"/>
      <color theme="1"/>
      <name val="Arial Tur"/>
      <family val="2"/>
      <charset val="162"/>
    </font>
    <font>
      <sz val="11"/>
      <color theme="1"/>
      <name val="Arial Tur"/>
      <family val="2"/>
      <charset val="162"/>
    </font>
    <font>
      <b/>
      <sz val="8"/>
      <color theme="1"/>
      <name val="Arial"/>
      <family val="2"/>
      <charset val="162"/>
    </font>
    <font>
      <b/>
      <sz val="8"/>
      <color theme="1"/>
      <name val="Arial Tur"/>
      <family val="2"/>
      <charset val="162"/>
    </font>
    <font>
      <sz val="11"/>
      <color theme="1"/>
      <name val="Calibri"/>
      <family val="2"/>
      <scheme val="minor"/>
    </font>
    <font>
      <b/>
      <sz val="8"/>
      <color rgb="FF0000FF"/>
      <name val="Arial Tur"/>
      <family val="2"/>
      <charset val="162"/>
    </font>
    <font>
      <sz val="16"/>
      <color theme="1"/>
      <name val="Arial"/>
      <family val="2"/>
      <charset val="162"/>
    </font>
  </fonts>
  <fills count="4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8">
    <xf numFmtId="0" fontId="0" fillId="0" borderId="0"/>
    <xf numFmtId="164" fontId="16" fillId="0" borderId="0" applyFont="0" applyFill="0" applyBorder="0" applyAlignment="0" applyProtection="0"/>
    <xf numFmtId="0" fontId="16" fillId="0" borderId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6" borderId="0" applyNumberFormat="0" applyBorder="0" applyAlignment="0" applyProtection="0"/>
    <xf numFmtId="0" fontId="41" fillId="29" borderId="0" applyNumberFormat="0" applyBorder="0" applyAlignment="0" applyProtection="0"/>
    <xf numFmtId="0" fontId="41" fillId="28" borderId="0" applyNumberFormat="0" applyBorder="0" applyAlignment="0" applyProtection="0"/>
    <xf numFmtId="0" fontId="41" fillId="30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0" borderId="0" applyNumberFormat="0" applyBorder="0" applyAlignment="0" applyProtection="0"/>
    <xf numFmtId="0" fontId="41" fillId="32" borderId="0" applyNumberFormat="0" applyBorder="0" applyAlignment="0" applyProtection="0"/>
    <xf numFmtId="0" fontId="41" fillId="31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0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" fillId="5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" fillId="8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11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" fillId="14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" fillId="17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" fillId="20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" fillId="6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" fillId="9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" fillId="15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" fillId="18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" fillId="2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15" fillId="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15" fillId="10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15" fillId="13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15" fillId="1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15" fillId="19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15" fillId="22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9" fillId="0" borderId="0" applyNumberFormat="0" applyFill="0" applyBorder="0" applyAlignment="0" applyProtection="0"/>
    <xf numFmtId="0" fontId="50" fillId="39" borderId="27" applyNumberFormat="0" applyAlignment="0" applyProtection="0"/>
    <xf numFmtId="0" fontId="50" fillId="39" borderId="27" applyNumberFormat="0" applyAlignment="0" applyProtection="0"/>
    <xf numFmtId="0" fontId="51" fillId="40" borderId="28" applyNumberFormat="0" applyAlignment="0" applyProtection="0"/>
    <xf numFmtId="0" fontId="51" fillId="40" borderId="2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52" fillId="39" borderId="29" applyNumberFormat="0" applyAlignment="0" applyProtection="0"/>
    <xf numFmtId="0" fontId="1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31" borderId="27" applyNumberFormat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6" fillId="0" borderId="1" applyNumberFormat="0" applyFill="0" applyAlignment="0" applyProtection="0"/>
    <xf numFmtId="0" fontId="47" fillId="0" borderId="24" applyNumberFormat="0" applyFill="0" applyAlignment="0" applyProtection="0"/>
    <xf numFmtId="0" fontId="7" fillId="0" borderId="2" applyNumberFormat="0" applyFill="0" applyAlignment="0" applyProtection="0"/>
    <xf numFmtId="0" fontId="48" fillId="0" borderId="25" applyNumberFormat="0" applyFill="0" applyAlignment="0" applyProtection="0"/>
    <xf numFmtId="0" fontId="8" fillId="0" borderId="3" applyNumberFormat="0" applyFill="0" applyAlignment="0" applyProtection="0"/>
    <xf numFmtId="0" fontId="49" fillId="0" borderId="26" applyNumberFormat="0" applyFill="0" applyAlignment="0" applyProtection="0"/>
    <xf numFmtId="0" fontId="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" fillId="2" borderId="4" applyNumberFormat="0" applyAlignment="0" applyProtection="0"/>
    <xf numFmtId="0" fontId="53" fillId="31" borderId="27" applyNumberFormat="0" applyAlignment="0" applyProtection="0"/>
    <xf numFmtId="0" fontId="53" fillId="31" borderId="27" applyNumberFormat="0" applyAlignment="0" applyProtection="0"/>
    <xf numFmtId="0" fontId="11" fillId="0" borderId="6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28" fillId="0" borderId="0"/>
    <xf numFmtId="0" fontId="41" fillId="0" borderId="0"/>
    <xf numFmtId="0" fontId="41" fillId="0" borderId="0"/>
    <xf numFmtId="0" fontId="28" fillId="0" borderId="0"/>
    <xf numFmtId="0" fontId="4" fillId="0" borderId="0"/>
    <xf numFmtId="0" fontId="41" fillId="0" borderId="0"/>
    <xf numFmtId="0" fontId="41" fillId="0" borderId="0"/>
    <xf numFmtId="0" fontId="28" fillId="28" borderId="3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28" fillId="28" borderId="30" applyNumberFormat="0" applyFont="0" applyAlignment="0" applyProtection="0"/>
    <xf numFmtId="0" fontId="10" fillId="3" borderId="5" applyNumberFormat="0" applyAlignment="0" applyProtection="0"/>
    <xf numFmtId="0" fontId="52" fillId="39" borderId="29" applyNumberFormat="0" applyAlignment="0" applyProtection="0"/>
    <xf numFmtId="0" fontId="52" fillId="39" borderId="2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6" fillId="0" borderId="31" applyNumberFormat="0" applyFill="0" applyAlignment="0" applyProtection="0"/>
    <xf numFmtId="0" fontId="14" fillId="0" borderId="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2" fillId="5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" fillId="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" fillId="11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2" fillId="14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2" fillId="17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" fillId="2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2" fillId="6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" fillId="9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2" fillId="12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2" fillId="15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2" fillId="18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2" fillId="21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50" fillId="39" borderId="27" applyNumberFormat="0" applyAlignment="0" applyProtection="0"/>
    <xf numFmtId="0" fontId="50" fillId="39" borderId="27" applyNumberFormat="0" applyAlignment="0" applyProtection="0"/>
    <xf numFmtId="0" fontId="50" fillId="39" borderId="27" applyNumberFormat="0" applyAlignment="0" applyProtection="0"/>
    <xf numFmtId="0" fontId="51" fillId="40" borderId="28" applyNumberFormat="0" applyAlignment="0" applyProtection="0"/>
    <xf numFmtId="0" fontId="51" fillId="40" borderId="28" applyNumberFormat="0" applyAlignment="0" applyProtection="0"/>
    <xf numFmtId="0" fontId="51" fillId="40" borderId="28" applyNumberFormat="0" applyAlignment="0" applyProtection="0"/>
    <xf numFmtId="165" fontId="1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0" fillId="39" borderId="27" applyNumberFormat="0" applyAlignment="0" applyProtection="0"/>
    <xf numFmtId="0" fontId="53" fillId="31" borderId="27" applyNumberFormat="0" applyAlignment="0" applyProtection="0"/>
    <xf numFmtId="0" fontId="53" fillId="31" borderId="27" applyNumberFormat="0" applyAlignment="0" applyProtection="0"/>
    <xf numFmtId="0" fontId="53" fillId="31" borderId="27" applyNumberFormat="0" applyAlignment="0" applyProtection="0"/>
    <xf numFmtId="0" fontId="51" fillId="40" borderId="28" applyNumberFormat="0" applyAlignment="0" applyProtection="0"/>
    <xf numFmtId="0" fontId="54" fillId="41" borderId="0" applyNumberFormat="0" applyBorder="0" applyAlignment="0" applyProtection="0"/>
    <xf numFmtId="0" fontId="45" fillId="38" borderId="0" applyNumberFormat="0" applyBorder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16" fillId="0" borderId="0"/>
    <xf numFmtId="0" fontId="41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2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2" fillId="4" borderId="7" applyNumberFormat="0" applyFont="0" applyAlignment="0" applyProtection="0"/>
    <xf numFmtId="0" fontId="16" fillId="28" borderId="30" applyNumberFormat="0" applyFont="0" applyAlignment="0" applyProtection="0"/>
    <xf numFmtId="0" fontId="55" fillId="31" borderId="0" applyNumberFormat="0" applyBorder="0" applyAlignment="0" applyProtection="0"/>
    <xf numFmtId="0" fontId="52" fillId="39" borderId="29" applyNumberFormat="0" applyAlignment="0" applyProtection="0"/>
    <xf numFmtId="0" fontId="52" fillId="39" borderId="29" applyNumberFormat="0" applyAlignment="0" applyProtection="0"/>
    <xf numFmtId="0" fontId="52" fillId="39" borderId="2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165" fontId="16" fillId="0" borderId="0" applyFont="0" applyFill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" fillId="0" borderId="0"/>
    <xf numFmtId="0" fontId="81" fillId="0" borderId="0"/>
  </cellStyleXfs>
  <cellXfs count="164">
    <xf numFmtId="0" fontId="0" fillId="0" borderId="0" xfId="0"/>
    <xf numFmtId="0" fontId="17" fillId="0" borderId="0" xfId="2" applyFont="1" applyFill="1" applyBorder="1"/>
    <xf numFmtId="0" fontId="17" fillId="0" borderId="0" xfId="2" applyFont="1" applyFill="1"/>
    <xf numFmtId="0" fontId="17" fillId="0" borderId="9" xfId="2" applyFont="1" applyFill="1" applyBorder="1" applyAlignment="1">
      <alignment wrapText="1"/>
    </xf>
    <xf numFmtId="0" fontId="20" fillId="0" borderId="9" xfId="2" applyFont="1" applyFill="1" applyBorder="1" applyAlignment="1">
      <alignment wrapText="1"/>
    </xf>
    <xf numFmtId="0" fontId="21" fillId="0" borderId="9" xfId="2" applyFont="1" applyFill="1" applyBorder="1" applyAlignment="1">
      <alignment horizontal="center"/>
    </xf>
    <xf numFmtId="1" fontId="21" fillId="0" borderId="9" xfId="2" applyNumberFormat="1" applyFont="1" applyFill="1" applyBorder="1" applyAlignment="1">
      <alignment horizontal="center"/>
    </xf>
    <xf numFmtId="2" fontId="22" fillId="0" borderId="9" xfId="2" applyNumberFormat="1" applyFont="1" applyFill="1" applyBorder="1" applyAlignment="1">
      <alignment horizontal="center" wrapText="1"/>
    </xf>
    <xf numFmtId="3" fontId="21" fillId="0" borderId="9" xfId="2" applyNumberFormat="1" applyFont="1" applyFill="1" applyBorder="1" applyAlignment="1">
      <alignment horizontal="center"/>
    </xf>
    <xf numFmtId="0" fontId="21" fillId="0" borderId="9" xfId="2" applyFont="1" applyFill="1" applyBorder="1"/>
    <xf numFmtId="166" fontId="21" fillId="0" borderId="9" xfId="2" applyNumberFormat="1" applyFont="1" applyFill="1" applyBorder="1" applyAlignment="1">
      <alignment horizontal="center"/>
    </xf>
    <xf numFmtId="0" fontId="17" fillId="0" borderId="9" xfId="2" applyFont="1" applyFill="1" applyBorder="1"/>
    <xf numFmtId="3" fontId="24" fillId="0" borderId="9" xfId="2" applyNumberFormat="1" applyFont="1" applyFill="1" applyBorder="1" applyAlignment="1">
      <alignment horizontal="center"/>
    </xf>
    <xf numFmtId="166" fontId="24" fillId="0" borderId="9" xfId="2" applyNumberFormat="1" applyFont="1" applyFill="1" applyBorder="1" applyAlignment="1">
      <alignment horizontal="center"/>
    </xf>
    <xf numFmtId="0" fontId="17" fillId="0" borderId="9" xfId="0" applyFont="1" applyFill="1" applyBorder="1"/>
    <xf numFmtId="3" fontId="26" fillId="0" borderId="9" xfId="2" applyNumberFormat="1" applyFont="1" applyFill="1" applyBorder="1" applyAlignment="1">
      <alignment horizontal="center"/>
    </xf>
    <xf numFmtId="166" fontId="26" fillId="0" borderId="9" xfId="2" applyNumberFormat="1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Font="1" applyFill="1"/>
    <xf numFmtId="3" fontId="17" fillId="0" borderId="0" xfId="0" applyNumberFormat="1" applyFont="1" applyFill="1" applyBorder="1"/>
    <xf numFmtId="3" fontId="17" fillId="0" borderId="0" xfId="0" applyNumberFormat="1" applyFont="1" applyFill="1"/>
    <xf numFmtId="0" fontId="31" fillId="0" borderId="0" xfId="0" applyFont="1" applyFill="1" applyBorder="1"/>
    <xf numFmtId="0" fontId="30" fillId="0" borderId="0" xfId="0" applyFont="1" applyFill="1" applyBorder="1"/>
    <xf numFmtId="0" fontId="20" fillId="0" borderId="0" xfId="0" applyFont="1" applyFill="1" applyBorder="1"/>
    <xf numFmtId="3" fontId="20" fillId="0" borderId="0" xfId="0" applyNumberFormat="1" applyFont="1" applyFill="1" applyBorder="1" applyAlignment="1">
      <alignment horizontal="center"/>
    </xf>
    <xf numFmtId="2" fontId="20" fillId="0" borderId="0" xfId="0" applyNumberFormat="1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0" fontId="32" fillId="0" borderId="0" xfId="0" applyFont="1" applyFill="1" applyBorder="1"/>
    <xf numFmtId="164" fontId="17" fillId="0" borderId="0" xfId="1" applyFont="1" applyFill="1" applyBorder="1"/>
    <xf numFmtId="0" fontId="36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0" fontId="16" fillId="0" borderId="0" xfId="0" applyFont="1"/>
    <xf numFmtId="49" fontId="58" fillId="0" borderId="0" xfId="0" applyNumberFormat="1" applyFont="1" applyFill="1" applyBorder="1"/>
    <xf numFmtId="0" fontId="0" fillId="0" borderId="0" xfId="0" applyAlignment="1">
      <alignment horizontal="center"/>
    </xf>
    <xf numFmtId="3" fontId="24" fillId="0" borderId="9" xfId="0" applyNumberFormat="1" applyFont="1" applyFill="1" applyBorder="1" applyAlignment="1">
      <alignment horizontal="center"/>
    </xf>
    <xf numFmtId="2" fontId="24" fillId="0" borderId="9" xfId="0" applyNumberFormat="1" applyFont="1" applyFill="1" applyBorder="1" applyAlignment="1">
      <alignment horizontal="center"/>
    </xf>
    <xf numFmtId="0" fontId="31" fillId="23" borderId="9" xfId="2" applyFont="1" applyFill="1" applyBorder="1"/>
    <xf numFmtId="0" fontId="25" fillId="0" borderId="9" xfId="0" applyFont="1" applyFill="1" applyBorder="1"/>
    <xf numFmtId="3" fontId="25" fillId="24" borderId="9" xfId="0" applyNumberFormat="1" applyFont="1" applyFill="1" applyBorder="1" applyAlignment="1">
      <alignment horizontal="center"/>
    </xf>
    <xf numFmtId="2" fontId="25" fillId="24" borderId="9" xfId="0" applyNumberFormat="1" applyFont="1" applyFill="1" applyBorder="1" applyAlignment="1">
      <alignment horizontal="center"/>
    </xf>
    <xf numFmtId="1" fontId="25" fillId="24" borderId="9" xfId="0" applyNumberFormat="1" applyFont="1" applyFill="1" applyBorder="1" applyAlignment="1">
      <alignment horizontal="center"/>
    </xf>
    <xf numFmtId="2" fontId="24" fillId="25" borderId="9" xfId="0" applyNumberFormat="1" applyFont="1" applyFill="1" applyBorder="1" applyAlignment="1">
      <alignment horizontal="center"/>
    </xf>
    <xf numFmtId="2" fontId="25" fillId="0" borderId="9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9" xfId="0" applyBorder="1" applyAlignment="1">
      <alignment wrapText="1"/>
    </xf>
    <xf numFmtId="0" fontId="34" fillId="0" borderId="9" xfId="0" applyFont="1" applyBorder="1" applyAlignment="1">
      <alignment wrapText="1"/>
    </xf>
    <xf numFmtId="0" fontId="26" fillId="0" borderId="9" xfId="0" applyFont="1" applyBorder="1"/>
    <xf numFmtId="0" fontId="26" fillId="0" borderId="9" xfId="0" applyFont="1" applyBorder="1" applyAlignment="1">
      <alignment wrapText="1"/>
    </xf>
    <xf numFmtId="49" fontId="60" fillId="0" borderId="10" xfId="0" applyNumberFormat="1" applyFont="1" applyFill="1" applyBorder="1"/>
    <xf numFmtId="49" fontId="60" fillId="0" borderId="9" xfId="0" applyNumberFormat="1" applyFont="1" applyFill="1" applyBorder="1"/>
    <xf numFmtId="4" fontId="61" fillId="0" borderId="9" xfId="0" applyNumberFormat="1" applyFont="1" applyFill="1" applyBorder="1"/>
    <xf numFmtId="4" fontId="61" fillId="0" borderId="12" xfId="0" applyNumberFormat="1" applyFont="1" applyFill="1" applyBorder="1"/>
    <xf numFmtId="0" fontId="16" fillId="0" borderId="0" xfId="0" applyFont="1" applyFill="1" applyBorder="1"/>
    <xf numFmtId="3" fontId="36" fillId="0" borderId="0" xfId="0" applyNumberFormat="1" applyFont="1" applyFill="1" applyBorder="1" applyAlignment="1">
      <alignment horizontal="center"/>
    </xf>
    <xf numFmtId="4" fontId="61" fillId="0" borderId="13" xfId="0" applyNumberFormat="1" applyFont="1" applyFill="1" applyBorder="1"/>
    <xf numFmtId="0" fontId="36" fillId="0" borderId="0" xfId="0" applyFont="1" applyFill="1" applyBorder="1" applyAlignment="1">
      <alignment horizontal="center"/>
    </xf>
    <xf numFmtId="49" fontId="59" fillId="42" borderId="9" xfId="0" applyNumberFormat="1" applyFont="1" applyFill="1" applyBorder="1" applyAlignment="1">
      <alignment horizontal="center"/>
    </xf>
    <xf numFmtId="0" fontId="59" fillId="42" borderId="9" xfId="0" applyFont="1" applyFill="1" applyBorder="1" applyAlignment="1">
      <alignment horizontal="center"/>
    </xf>
    <xf numFmtId="169" fontId="27" fillId="0" borderId="9" xfId="1" applyNumberFormat="1" applyFont="1" applyFill="1" applyBorder="1" applyAlignment="1">
      <alignment horizontal="center" vertical="center"/>
    </xf>
    <xf numFmtId="0" fontId="37" fillId="0" borderId="0" xfId="2" applyFont="1" applyFill="1" applyBorder="1"/>
    <xf numFmtId="169" fontId="27" fillId="0" borderId="9" xfId="0" applyNumberFormat="1" applyFont="1" applyFill="1" applyBorder="1" applyAlignment="1">
      <alignment horizontal="center" vertical="center"/>
    </xf>
    <xf numFmtId="3" fontId="21" fillId="0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18" fillId="0" borderId="0" xfId="2" applyFont="1" applyFill="1" applyBorder="1" applyAlignment="1"/>
    <xf numFmtId="170" fontId="26" fillId="0" borderId="9" xfId="0" applyNumberFormat="1" applyFont="1" applyFill="1" applyBorder="1" applyAlignment="1">
      <alignment horizontal="center" vertical="center"/>
    </xf>
    <xf numFmtId="0" fontId="21" fillId="0" borderId="9" xfId="2" applyFont="1" applyFill="1" applyBorder="1" applyAlignment="1">
      <alignment horizontal="center" vertical="center"/>
    </xf>
    <xf numFmtId="1" fontId="21" fillId="0" borderId="9" xfId="2" applyNumberFormat="1" applyFont="1" applyFill="1" applyBorder="1" applyAlignment="1">
      <alignment horizontal="center" vertical="center"/>
    </xf>
    <xf numFmtId="0" fontId="26" fillId="0" borderId="0" xfId="0" applyFont="1"/>
    <xf numFmtId="167" fontId="21" fillId="0" borderId="9" xfId="0" applyNumberFormat="1" applyFont="1" applyFill="1" applyBorder="1" applyAlignment="1">
      <alignment horizontal="center" vertical="center"/>
    </xf>
    <xf numFmtId="3" fontId="25" fillId="0" borderId="9" xfId="0" applyNumberFormat="1" applyFont="1" applyFill="1" applyBorder="1" applyAlignment="1">
      <alignment horizontal="right" vertical="center"/>
    </xf>
    <xf numFmtId="3" fontId="21" fillId="0" borderId="9" xfId="0" applyNumberFormat="1" applyFont="1" applyFill="1" applyBorder="1" applyAlignment="1">
      <alignment horizontal="right" vertical="center"/>
    </xf>
    <xf numFmtId="169" fontId="27" fillId="0" borderId="9" xfId="0" applyNumberFormat="1" applyFont="1" applyFill="1" applyBorder="1" applyAlignment="1">
      <alignment vertical="center"/>
    </xf>
    <xf numFmtId="170" fontId="26" fillId="0" borderId="9" xfId="0" applyNumberFormat="1" applyFont="1" applyFill="1" applyBorder="1" applyAlignment="1">
      <alignment vertical="center"/>
    </xf>
    <xf numFmtId="4" fontId="61" fillId="0" borderId="9" xfId="0" applyNumberFormat="1" applyFont="1" applyFill="1" applyBorder="1" applyAlignment="1">
      <alignment horizontal="right"/>
    </xf>
    <xf numFmtId="3" fontId="61" fillId="0" borderId="9" xfId="0" applyNumberFormat="1" applyFont="1" applyFill="1" applyBorder="1" applyAlignment="1">
      <alignment horizontal="right"/>
    </xf>
    <xf numFmtId="0" fontId="32" fillId="0" borderId="9" xfId="0" applyFont="1" applyFill="1" applyBorder="1"/>
    <xf numFmtId="0" fontId="32" fillId="0" borderId="9" xfId="0" applyFont="1" applyFill="1" applyBorder="1" applyAlignment="1">
      <alignment horizontal="center" vertical="center"/>
    </xf>
    <xf numFmtId="171" fontId="17" fillId="0" borderId="9" xfId="0" applyNumberFormat="1" applyFont="1" applyFill="1" applyBorder="1"/>
    <xf numFmtId="17" fontId="32" fillId="0" borderId="9" xfId="0" applyNumberFormat="1" applyFont="1" applyFill="1" applyBorder="1" applyAlignment="1">
      <alignment horizontal="center" vertical="center"/>
    </xf>
    <xf numFmtId="0" fontId="23" fillId="0" borderId="9" xfId="2" applyFont="1" applyFill="1" applyBorder="1"/>
    <xf numFmtId="0" fontId="62" fillId="0" borderId="0" xfId="0" applyFont="1" applyFill="1"/>
    <xf numFmtId="0" fontId="63" fillId="0" borderId="0" xfId="0" applyFont="1" applyFill="1"/>
    <xf numFmtId="0" fontId="62" fillId="0" borderId="9" xfId="0" applyFont="1" applyFill="1" applyBorder="1" applyAlignment="1">
      <alignment wrapText="1"/>
    </xf>
    <xf numFmtId="0" fontId="70" fillId="0" borderId="9" xfId="0" applyFont="1" applyFill="1" applyBorder="1" applyAlignment="1">
      <alignment wrapText="1"/>
    </xf>
    <xf numFmtId="0" fontId="72" fillId="0" borderId="9" xfId="0" applyFont="1" applyFill="1" applyBorder="1"/>
    <xf numFmtId="3" fontId="65" fillId="0" borderId="9" xfId="0" applyNumberFormat="1" applyFont="1" applyFill="1" applyBorder="1" applyAlignment="1">
      <alignment horizontal="center"/>
    </xf>
    <xf numFmtId="4" fontId="65" fillId="0" borderId="9" xfId="0" applyNumberFormat="1" applyFont="1" applyFill="1" applyBorder="1" applyAlignment="1">
      <alignment horizontal="center"/>
    </xf>
    <xf numFmtId="0" fontId="65" fillId="0" borderId="9" xfId="0" applyFont="1" applyFill="1" applyBorder="1"/>
    <xf numFmtId="2" fontId="65" fillId="0" borderId="9" xfId="0" applyNumberFormat="1" applyFont="1" applyFill="1" applyBorder="1" applyAlignment="1">
      <alignment horizontal="center"/>
    </xf>
    <xf numFmtId="0" fontId="62" fillId="0" borderId="9" xfId="0" applyFont="1" applyFill="1" applyBorder="1"/>
    <xf numFmtId="3" fontId="73" fillId="0" borderId="9" xfId="0" applyNumberFormat="1" applyFont="1" applyFill="1" applyBorder="1" applyAlignment="1">
      <alignment horizontal="center"/>
    </xf>
    <xf numFmtId="2" fontId="73" fillId="0" borderId="9" xfId="0" applyNumberFormat="1" applyFont="1" applyFill="1" applyBorder="1" applyAlignment="1">
      <alignment horizontal="center"/>
    </xf>
    <xf numFmtId="0" fontId="70" fillId="0" borderId="9" xfId="0" applyFont="1" applyFill="1" applyBorder="1"/>
    <xf numFmtId="3" fontId="71" fillId="0" borderId="9" xfId="0" applyNumberFormat="1" applyFont="1" applyFill="1" applyBorder="1" applyAlignment="1">
      <alignment horizontal="center"/>
    </xf>
    <xf numFmtId="2" fontId="71" fillId="0" borderId="9" xfId="0" applyNumberFormat="1" applyFont="1" applyFill="1" applyBorder="1" applyAlignment="1">
      <alignment horizontal="center"/>
    </xf>
    <xf numFmtId="1" fontId="71" fillId="0" borderId="9" xfId="0" applyNumberFormat="1" applyFont="1" applyFill="1" applyBorder="1" applyAlignment="1">
      <alignment horizontal="center"/>
    </xf>
    <xf numFmtId="2" fontId="71" fillId="0" borderId="9" xfId="0" applyNumberFormat="1" applyFont="1" applyFill="1" applyBorder="1" applyAlignment="1">
      <alignment horizontal="center" wrapText="1"/>
    </xf>
    <xf numFmtId="166" fontId="65" fillId="0" borderId="9" xfId="0" applyNumberFormat="1" applyFont="1" applyFill="1" applyBorder="1" applyAlignment="1">
      <alignment horizontal="center"/>
    </xf>
    <xf numFmtId="166" fontId="73" fillId="0" borderId="9" xfId="0" applyNumberFormat="1" applyFont="1" applyFill="1" applyBorder="1" applyAlignment="1">
      <alignment horizontal="center"/>
    </xf>
    <xf numFmtId="0" fontId="62" fillId="0" borderId="9" xfId="2" applyFont="1" applyFill="1" applyBorder="1"/>
    <xf numFmtId="0" fontId="74" fillId="0" borderId="9" xfId="0" applyFont="1" applyFill="1" applyBorder="1"/>
    <xf numFmtId="166" fontId="70" fillId="0" borderId="9" xfId="0" applyNumberFormat="1" applyFont="1" applyFill="1" applyBorder="1" applyAlignment="1">
      <alignment horizontal="center"/>
    </xf>
    <xf numFmtId="49" fontId="75" fillId="0" borderId="14" xfId="0" applyNumberFormat="1" applyFont="1" applyFill="1" applyBorder="1" applyAlignment="1">
      <alignment horizontal="center"/>
    </xf>
    <xf numFmtId="49" fontId="75" fillId="0" borderId="15" xfId="0" applyNumberFormat="1" applyFont="1" applyFill="1" applyBorder="1" applyAlignment="1">
      <alignment horizontal="center"/>
    </xf>
    <xf numFmtId="0" fontId="75" fillId="0" borderId="16" xfId="0" applyFont="1" applyFill="1" applyBorder="1" applyAlignment="1">
      <alignment horizontal="center"/>
    </xf>
    <xf numFmtId="0" fontId="76" fillId="0" borderId="17" xfId="0" applyFont="1" applyFill="1" applyBorder="1"/>
    <xf numFmtId="3" fontId="76" fillId="0" borderId="18" xfId="0" applyNumberFormat="1" applyFont="1" applyFill="1" applyBorder="1" applyAlignment="1">
      <alignment horizontal="right"/>
    </xf>
    <xf numFmtId="0" fontId="77" fillId="0" borderId="17" xfId="0" applyFont="1" applyFill="1" applyBorder="1"/>
    <xf numFmtId="3" fontId="77" fillId="0" borderId="0" xfId="0" applyNumberFormat="1" applyFont="1" applyFill="1" applyBorder="1" applyAlignment="1">
      <alignment horizontal="right"/>
    </xf>
    <xf numFmtId="3" fontId="76" fillId="0" borderId="19" xfId="0" applyNumberFormat="1" applyFont="1" applyFill="1" applyBorder="1" applyAlignment="1">
      <alignment horizontal="right"/>
    </xf>
    <xf numFmtId="3" fontId="78" fillId="0" borderId="0" xfId="0" applyNumberFormat="1" applyFont="1" applyFill="1" applyBorder="1" applyAlignment="1">
      <alignment horizontal="right"/>
    </xf>
    <xf numFmtId="3" fontId="76" fillId="0" borderId="0" xfId="0" applyNumberFormat="1" applyFont="1" applyFill="1" applyBorder="1" applyAlignment="1">
      <alignment horizontal="right"/>
    </xf>
    <xf numFmtId="0" fontId="79" fillId="0" borderId="0" xfId="0" applyFont="1" applyFill="1"/>
    <xf numFmtId="0" fontId="80" fillId="0" borderId="20" xfId="0" applyFont="1" applyFill="1" applyBorder="1" applyAlignment="1">
      <alignment horizontal="center"/>
    </xf>
    <xf numFmtId="3" fontId="80" fillId="0" borderId="21" xfId="0" applyNumberFormat="1" applyFont="1" applyFill="1" applyBorder="1" applyAlignment="1">
      <alignment horizontal="right"/>
    </xf>
    <xf numFmtId="3" fontId="80" fillId="0" borderId="22" xfId="0" applyNumberFormat="1" applyFont="1" applyFill="1" applyBorder="1" applyAlignment="1">
      <alignment horizontal="right"/>
    </xf>
    <xf numFmtId="0" fontId="62" fillId="43" borderId="0" xfId="0" applyFont="1" applyFill="1"/>
    <xf numFmtId="3" fontId="62" fillId="43" borderId="0" xfId="0" applyNumberFormat="1" applyFont="1" applyFill="1"/>
    <xf numFmtId="49" fontId="66" fillId="43" borderId="9" xfId="0" applyNumberFormat="1" applyFont="1" applyFill="1" applyBorder="1" applyAlignment="1">
      <alignment horizontal="left"/>
    </xf>
    <xf numFmtId="3" fontId="66" fillId="43" borderId="9" xfId="0" applyNumberFormat="1" applyFont="1" applyFill="1" applyBorder="1" applyAlignment="1">
      <alignment horizontal="right"/>
    </xf>
    <xf numFmtId="49" fontId="66" fillId="43" borderId="9" xfId="0" applyNumberFormat="1" applyFont="1" applyFill="1" applyBorder="1" applyAlignment="1">
      <alignment horizontal="right"/>
    </xf>
    <xf numFmtId="49" fontId="67" fillId="43" borderId="9" xfId="0" applyNumberFormat="1" applyFont="1" applyFill="1" applyBorder="1"/>
    <xf numFmtId="3" fontId="68" fillId="43" borderId="9" xfId="0" applyNumberFormat="1" applyFont="1" applyFill="1" applyBorder="1" applyAlignment="1">
      <alignment horizontal="right"/>
    </xf>
    <xf numFmtId="49" fontId="67" fillId="43" borderId="32" xfId="0" applyNumberFormat="1" applyFont="1" applyFill="1" applyBorder="1"/>
    <xf numFmtId="168" fontId="68" fillId="43" borderId="0" xfId="170" applyNumberFormat="1" applyFont="1" applyFill="1" applyBorder="1"/>
    <xf numFmtId="49" fontId="67" fillId="43" borderId="0" xfId="0" applyNumberFormat="1" applyFont="1" applyFill="1" applyBorder="1"/>
    <xf numFmtId="0" fontId="63" fillId="43" borderId="0" xfId="0" applyFont="1" applyFill="1"/>
    <xf numFmtId="3" fontId="68" fillId="43" borderId="9" xfId="0" applyNumberFormat="1" applyFont="1" applyFill="1" applyBorder="1"/>
    <xf numFmtId="168" fontId="68" fillId="43" borderId="9" xfId="170" applyNumberFormat="1" applyFont="1" applyFill="1" applyBorder="1" applyAlignment="1">
      <alignment horizontal="center"/>
    </xf>
    <xf numFmtId="3" fontId="82" fillId="0" borderId="21" xfId="0" applyNumberFormat="1" applyFont="1" applyFill="1" applyBorder="1" applyAlignment="1">
      <alignment horizontal="right"/>
    </xf>
    <xf numFmtId="2" fontId="22" fillId="0" borderId="9" xfId="2" applyNumberFormat="1" applyFont="1" applyFill="1" applyBorder="1" applyAlignment="1">
      <alignment horizontal="center" vertical="center" wrapText="1"/>
    </xf>
    <xf numFmtId="0" fontId="65" fillId="0" borderId="9" xfId="2" applyFont="1" applyFill="1" applyBorder="1" applyAlignment="1">
      <alignment horizontal="center" vertical="center"/>
    </xf>
    <xf numFmtId="1" fontId="65" fillId="0" borderId="9" xfId="2" applyNumberFormat="1" applyFont="1" applyFill="1" applyBorder="1" applyAlignment="1">
      <alignment horizontal="center" vertical="center"/>
    </xf>
    <xf numFmtId="0" fontId="20" fillId="0" borderId="9" xfId="2" applyFont="1" applyFill="1" applyBorder="1" applyAlignment="1">
      <alignment horizontal="center" vertical="center"/>
    </xf>
    <xf numFmtId="0" fontId="19" fillId="0" borderId="10" xfId="2" applyFont="1" applyFill="1" applyBorder="1" applyAlignment="1">
      <alignment horizontal="center" vertical="center"/>
    </xf>
    <xf numFmtId="0" fontId="19" fillId="0" borderId="11" xfId="2" applyFont="1" applyFill="1" applyBorder="1" applyAlignment="1">
      <alignment horizontal="center" vertical="center"/>
    </xf>
    <xf numFmtId="0" fontId="19" fillId="0" borderId="12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/>
    </xf>
    <xf numFmtId="0" fontId="65" fillId="43" borderId="9" xfId="2" applyFont="1" applyFill="1" applyBorder="1" applyAlignment="1">
      <alignment horizontal="center"/>
    </xf>
    <xf numFmtId="0" fontId="64" fillId="43" borderId="9" xfId="2" applyFont="1" applyFill="1" applyBorder="1" applyAlignment="1">
      <alignment horizontal="center"/>
    </xf>
    <xf numFmtId="0" fontId="70" fillId="0" borderId="9" xfId="2" applyFont="1" applyFill="1" applyBorder="1" applyAlignment="1">
      <alignment horizontal="center" vertical="center"/>
    </xf>
    <xf numFmtId="0" fontId="69" fillId="0" borderId="10" xfId="0" applyFont="1" applyFill="1" applyBorder="1" applyAlignment="1">
      <alignment horizontal="center" vertical="center"/>
    </xf>
    <xf numFmtId="0" fontId="69" fillId="0" borderId="11" xfId="0" applyFont="1" applyFill="1" applyBorder="1" applyAlignment="1">
      <alignment horizontal="center" vertical="center"/>
    </xf>
    <xf numFmtId="0" fontId="69" fillId="0" borderId="12" xfId="0" applyFont="1" applyFill="1" applyBorder="1" applyAlignment="1">
      <alignment horizontal="center" vertical="center"/>
    </xf>
    <xf numFmtId="0" fontId="70" fillId="0" borderId="9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3" fontId="36" fillId="0" borderId="0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25" fillId="0" borderId="9" xfId="2" applyFont="1" applyFill="1" applyBorder="1" applyAlignment="1">
      <alignment vertical="center" wrapText="1"/>
    </xf>
    <xf numFmtId="3" fontId="25" fillId="0" borderId="9" xfId="2" applyNumberFormat="1" applyFont="1" applyFill="1" applyBorder="1" applyAlignment="1">
      <alignment horizontal="center" vertical="center"/>
    </xf>
    <xf numFmtId="166" fontId="25" fillId="0" borderId="9" xfId="2" applyNumberFormat="1" applyFont="1" applyFill="1" applyBorder="1" applyAlignment="1">
      <alignment horizontal="center" vertical="center"/>
    </xf>
    <xf numFmtId="166" fontId="27" fillId="0" borderId="9" xfId="2" applyNumberFormat="1" applyFont="1" applyFill="1" applyBorder="1" applyAlignment="1">
      <alignment horizontal="center" vertical="center"/>
    </xf>
    <xf numFmtId="0" fontId="29" fillId="0" borderId="9" xfId="2" applyFont="1" applyFill="1" applyBorder="1" applyAlignment="1">
      <alignment vertical="center"/>
    </xf>
    <xf numFmtId="3" fontId="29" fillId="44" borderId="9" xfId="2" applyNumberFormat="1" applyFont="1" applyFill="1" applyBorder="1" applyAlignment="1">
      <alignment horizontal="center" vertical="center"/>
    </xf>
    <xf numFmtId="166" fontId="83" fillId="0" borderId="9" xfId="336" applyNumberFormat="1" applyFont="1" applyBorder="1" applyAlignment="1">
      <alignment horizontal="center" vertical="center"/>
    </xf>
    <xf numFmtId="166" fontId="29" fillId="0" borderId="9" xfId="2" applyNumberFormat="1" applyFont="1" applyFill="1" applyBorder="1" applyAlignment="1">
      <alignment horizontal="center" vertical="center"/>
    </xf>
  </cellXfs>
  <cellStyles count="338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20% - Accent1" xfId="21" xr:uid="{00000000-0005-0000-0000-000012000000}"/>
    <cellStyle name="20% - Accent1 2" xfId="22" xr:uid="{00000000-0005-0000-0000-000013000000}"/>
    <cellStyle name="20% - Accent1 2 2" xfId="23" xr:uid="{00000000-0005-0000-0000-000014000000}"/>
    <cellStyle name="20% - Accent1 2 2 2" xfId="171" xr:uid="{00000000-0005-0000-0000-000015000000}"/>
    <cellStyle name="20% - Accent1 2 3" xfId="172" xr:uid="{00000000-0005-0000-0000-000016000000}"/>
    <cellStyle name="20% - Accent1 3" xfId="173" xr:uid="{00000000-0005-0000-0000-000017000000}"/>
    <cellStyle name="20% - Accent1 4" xfId="174" xr:uid="{00000000-0005-0000-0000-000018000000}"/>
    <cellStyle name="20% - Accent2" xfId="24" xr:uid="{00000000-0005-0000-0000-000019000000}"/>
    <cellStyle name="20% - Accent2 2" xfId="25" xr:uid="{00000000-0005-0000-0000-00001A000000}"/>
    <cellStyle name="20% - Accent2 2 2" xfId="26" xr:uid="{00000000-0005-0000-0000-00001B000000}"/>
    <cellStyle name="20% - Accent2 2 2 2" xfId="175" xr:uid="{00000000-0005-0000-0000-00001C000000}"/>
    <cellStyle name="20% - Accent2 2 3" xfId="176" xr:uid="{00000000-0005-0000-0000-00001D000000}"/>
    <cellStyle name="20% - Accent2 3" xfId="177" xr:uid="{00000000-0005-0000-0000-00001E000000}"/>
    <cellStyle name="20% - Accent2 4" xfId="178" xr:uid="{00000000-0005-0000-0000-00001F000000}"/>
    <cellStyle name="20% - Accent3" xfId="27" xr:uid="{00000000-0005-0000-0000-000020000000}"/>
    <cellStyle name="20% - Accent3 2" xfId="28" xr:uid="{00000000-0005-0000-0000-000021000000}"/>
    <cellStyle name="20% - Accent3 2 2" xfId="29" xr:uid="{00000000-0005-0000-0000-000022000000}"/>
    <cellStyle name="20% - Accent3 2 2 2" xfId="179" xr:uid="{00000000-0005-0000-0000-000023000000}"/>
    <cellStyle name="20% - Accent3 2 3" xfId="180" xr:uid="{00000000-0005-0000-0000-000024000000}"/>
    <cellStyle name="20% - Accent3 3" xfId="181" xr:uid="{00000000-0005-0000-0000-000025000000}"/>
    <cellStyle name="20% - Accent3 4" xfId="182" xr:uid="{00000000-0005-0000-0000-000026000000}"/>
    <cellStyle name="20% - Accent4" xfId="30" xr:uid="{00000000-0005-0000-0000-000027000000}"/>
    <cellStyle name="20% - Accent4 2" xfId="31" xr:uid="{00000000-0005-0000-0000-000028000000}"/>
    <cellStyle name="20% - Accent4 2 2" xfId="32" xr:uid="{00000000-0005-0000-0000-000029000000}"/>
    <cellStyle name="20% - Accent4 2 2 2" xfId="183" xr:uid="{00000000-0005-0000-0000-00002A000000}"/>
    <cellStyle name="20% - Accent4 2 3" xfId="184" xr:uid="{00000000-0005-0000-0000-00002B000000}"/>
    <cellStyle name="20% - Accent4 3" xfId="185" xr:uid="{00000000-0005-0000-0000-00002C000000}"/>
    <cellStyle name="20% - Accent4 4" xfId="186" xr:uid="{00000000-0005-0000-0000-00002D000000}"/>
    <cellStyle name="20% - Accent5" xfId="33" xr:uid="{00000000-0005-0000-0000-00002E000000}"/>
    <cellStyle name="20% - Accent5 2" xfId="34" xr:uid="{00000000-0005-0000-0000-00002F000000}"/>
    <cellStyle name="20% - Accent5 2 2" xfId="35" xr:uid="{00000000-0005-0000-0000-000030000000}"/>
    <cellStyle name="20% - Accent5 2 2 2" xfId="187" xr:uid="{00000000-0005-0000-0000-000031000000}"/>
    <cellStyle name="20% - Accent5 2 3" xfId="188" xr:uid="{00000000-0005-0000-0000-000032000000}"/>
    <cellStyle name="20% - Accent5 3" xfId="189" xr:uid="{00000000-0005-0000-0000-000033000000}"/>
    <cellStyle name="20% - Accent5 4" xfId="190" xr:uid="{00000000-0005-0000-0000-000034000000}"/>
    <cellStyle name="20% - Accent6" xfId="36" xr:uid="{00000000-0005-0000-0000-000035000000}"/>
    <cellStyle name="20% - Accent6 2" xfId="37" xr:uid="{00000000-0005-0000-0000-000036000000}"/>
    <cellStyle name="20% - Accent6 2 2" xfId="38" xr:uid="{00000000-0005-0000-0000-000037000000}"/>
    <cellStyle name="20% - Accent6 2 2 2" xfId="191" xr:uid="{00000000-0005-0000-0000-000038000000}"/>
    <cellStyle name="20% - Accent6 2 3" xfId="192" xr:uid="{00000000-0005-0000-0000-000039000000}"/>
    <cellStyle name="20% - Accent6 3" xfId="193" xr:uid="{00000000-0005-0000-0000-00003A000000}"/>
    <cellStyle name="20% - Accent6 4" xfId="194" xr:uid="{00000000-0005-0000-0000-00003B000000}"/>
    <cellStyle name="40% - Accent1" xfId="39" xr:uid="{00000000-0005-0000-0000-00003C000000}"/>
    <cellStyle name="40% - Accent1 2" xfId="40" xr:uid="{00000000-0005-0000-0000-00003D000000}"/>
    <cellStyle name="40% - Accent1 2 2" xfId="41" xr:uid="{00000000-0005-0000-0000-00003E000000}"/>
    <cellStyle name="40% - Accent1 2 2 2" xfId="195" xr:uid="{00000000-0005-0000-0000-00003F000000}"/>
    <cellStyle name="40% - Accent1 2 3" xfId="196" xr:uid="{00000000-0005-0000-0000-000040000000}"/>
    <cellStyle name="40% - Accent1 3" xfId="197" xr:uid="{00000000-0005-0000-0000-000041000000}"/>
    <cellStyle name="40% - Accent1 4" xfId="198" xr:uid="{00000000-0005-0000-0000-000042000000}"/>
    <cellStyle name="40% - Accent2" xfId="42" xr:uid="{00000000-0005-0000-0000-000043000000}"/>
    <cellStyle name="40% - Accent2 2" xfId="43" xr:uid="{00000000-0005-0000-0000-000044000000}"/>
    <cellStyle name="40% - Accent2 2 2" xfId="44" xr:uid="{00000000-0005-0000-0000-000045000000}"/>
    <cellStyle name="40% - Accent2 2 2 2" xfId="199" xr:uid="{00000000-0005-0000-0000-000046000000}"/>
    <cellStyle name="40% - Accent2 2 3" xfId="200" xr:uid="{00000000-0005-0000-0000-000047000000}"/>
    <cellStyle name="40% - Accent2 3" xfId="201" xr:uid="{00000000-0005-0000-0000-000048000000}"/>
    <cellStyle name="40% - Accent2 4" xfId="202" xr:uid="{00000000-0005-0000-0000-000049000000}"/>
    <cellStyle name="40% - Accent3" xfId="45" xr:uid="{00000000-0005-0000-0000-00004A000000}"/>
    <cellStyle name="40% - Accent3 2" xfId="46" xr:uid="{00000000-0005-0000-0000-00004B000000}"/>
    <cellStyle name="40% - Accent3 2 2" xfId="47" xr:uid="{00000000-0005-0000-0000-00004C000000}"/>
    <cellStyle name="40% - Accent3 2 2 2" xfId="203" xr:uid="{00000000-0005-0000-0000-00004D000000}"/>
    <cellStyle name="40% - Accent3 2 3" xfId="204" xr:uid="{00000000-0005-0000-0000-00004E000000}"/>
    <cellStyle name="40% - Accent3 3" xfId="205" xr:uid="{00000000-0005-0000-0000-00004F000000}"/>
    <cellStyle name="40% - Accent3 4" xfId="206" xr:uid="{00000000-0005-0000-0000-000050000000}"/>
    <cellStyle name="40% - Accent4" xfId="48" xr:uid="{00000000-0005-0000-0000-000051000000}"/>
    <cellStyle name="40% - Accent4 2" xfId="49" xr:uid="{00000000-0005-0000-0000-000052000000}"/>
    <cellStyle name="40% - Accent4 2 2" xfId="50" xr:uid="{00000000-0005-0000-0000-000053000000}"/>
    <cellStyle name="40% - Accent4 2 2 2" xfId="207" xr:uid="{00000000-0005-0000-0000-000054000000}"/>
    <cellStyle name="40% - Accent4 2 3" xfId="208" xr:uid="{00000000-0005-0000-0000-000055000000}"/>
    <cellStyle name="40% - Accent4 3" xfId="209" xr:uid="{00000000-0005-0000-0000-000056000000}"/>
    <cellStyle name="40% - Accent4 4" xfId="210" xr:uid="{00000000-0005-0000-0000-000057000000}"/>
    <cellStyle name="40% - Accent5" xfId="51" xr:uid="{00000000-0005-0000-0000-000058000000}"/>
    <cellStyle name="40% - Accent5 2" xfId="52" xr:uid="{00000000-0005-0000-0000-000059000000}"/>
    <cellStyle name="40% - Accent5 2 2" xfId="53" xr:uid="{00000000-0005-0000-0000-00005A000000}"/>
    <cellStyle name="40% - Accent5 2 2 2" xfId="211" xr:uid="{00000000-0005-0000-0000-00005B000000}"/>
    <cellStyle name="40% - Accent5 2 3" xfId="212" xr:uid="{00000000-0005-0000-0000-00005C000000}"/>
    <cellStyle name="40% - Accent5 3" xfId="213" xr:uid="{00000000-0005-0000-0000-00005D000000}"/>
    <cellStyle name="40% - Accent5 4" xfId="214" xr:uid="{00000000-0005-0000-0000-00005E000000}"/>
    <cellStyle name="40% - Accent6" xfId="54" xr:uid="{00000000-0005-0000-0000-00005F000000}"/>
    <cellStyle name="40% - Accent6 2" xfId="55" xr:uid="{00000000-0005-0000-0000-000060000000}"/>
    <cellStyle name="40% - Accent6 2 2" xfId="56" xr:uid="{00000000-0005-0000-0000-000061000000}"/>
    <cellStyle name="40% - Accent6 2 2 2" xfId="215" xr:uid="{00000000-0005-0000-0000-000062000000}"/>
    <cellStyle name="40% - Accent6 2 3" xfId="216" xr:uid="{00000000-0005-0000-0000-000063000000}"/>
    <cellStyle name="40% - Accent6 3" xfId="217" xr:uid="{00000000-0005-0000-0000-000064000000}"/>
    <cellStyle name="40% - Accent6 4" xfId="218" xr:uid="{00000000-0005-0000-0000-000065000000}"/>
    <cellStyle name="60% - Accent1" xfId="57" xr:uid="{00000000-0005-0000-0000-000066000000}"/>
    <cellStyle name="60% - Accent1 2" xfId="58" xr:uid="{00000000-0005-0000-0000-000067000000}"/>
    <cellStyle name="60% - Accent1 2 2" xfId="59" xr:uid="{00000000-0005-0000-0000-000068000000}"/>
    <cellStyle name="60% - Accent1 2 2 2" xfId="219" xr:uid="{00000000-0005-0000-0000-000069000000}"/>
    <cellStyle name="60% - Accent1 2 3" xfId="220" xr:uid="{00000000-0005-0000-0000-00006A000000}"/>
    <cellStyle name="60% - Accent1 3" xfId="221" xr:uid="{00000000-0005-0000-0000-00006B000000}"/>
    <cellStyle name="60% - Accent2" xfId="60" xr:uid="{00000000-0005-0000-0000-00006C000000}"/>
    <cellStyle name="60% - Accent2 2" xfId="61" xr:uid="{00000000-0005-0000-0000-00006D000000}"/>
    <cellStyle name="60% - Accent2 2 2" xfId="62" xr:uid="{00000000-0005-0000-0000-00006E000000}"/>
    <cellStyle name="60% - Accent2 2 2 2" xfId="222" xr:uid="{00000000-0005-0000-0000-00006F000000}"/>
    <cellStyle name="60% - Accent2 2 3" xfId="223" xr:uid="{00000000-0005-0000-0000-000070000000}"/>
    <cellStyle name="60% - Accent2 3" xfId="224" xr:uid="{00000000-0005-0000-0000-000071000000}"/>
    <cellStyle name="60% - Accent3" xfId="63" xr:uid="{00000000-0005-0000-0000-000072000000}"/>
    <cellStyle name="60% - Accent3 2" xfId="64" xr:uid="{00000000-0005-0000-0000-000073000000}"/>
    <cellStyle name="60% - Accent3 2 2" xfId="65" xr:uid="{00000000-0005-0000-0000-000074000000}"/>
    <cellStyle name="60% - Accent3 2 2 2" xfId="225" xr:uid="{00000000-0005-0000-0000-000075000000}"/>
    <cellStyle name="60% - Accent3 2 3" xfId="226" xr:uid="{00000000-0005-0000-0000-000076000000}"/>
    <cellStyle name="60% - Accent3 3" xfId="227" xr:uid="{00000000-0005-0000-0000-000077000000}"/>
    <cellStyle name="60% - Accent4" xfId="66" xr:uid="{00000000-0005-0000-0000-000078000000}"/>
    <cellStyle name="60% - Accent4 2" xfId="67" xr:uid="{00000000-0005-0000-0000-000079000000}"/>
    <cellStyle name="60% - Accent4 2 2" xfId="68" xr:uid="{00000000-0005-0000-0000-00007A000000}"/>
    <cellStyle name="60% - Accent4 2 2 2" xfId="228" xr:uid="{00000000-0005-0000-0000-00007B000000}"/>
    <cellStyle name="60% - Accent4 2 3" xfId="229" xr:uid="{00000000-0005-0000-0000-00007C000000}"/>
    <cellStyle name="60% - Accent4 3" xfId="230" xr:uid="{00000000-0005-0000-0000-00007D000000}"/>
    <cellStyle name="60% - Accent5" xfId="69" xr:uid="{00000000-0005-0000-0000-00007E000000}"/>
    <cellStyle name="60% - Accent5 2" xfId="70" xr:uid="{00000000-0005-0000-0000-00007F000000}"/>
    <cellStyle name="60% - Accent5 2 2" xfId="71" xr:uid="{00000000-0005-0000-0000-000080000000}"/>
    <cellStyle name="60% - Accent5 2 2 2" xfId="231" xr:uid="{00000000-0005-0000-0000-000081000000}"/>
    <cellStyle name="60% - Accent5 2 3" xfId="232" xr:uid="{00000000-0005-0000-0000-000082000000}"/>
    <cellStyle name="60% - Accent5 3" xfId="233" xr:uid="{00000000-0005-0000-0000-000083000000}"/>
    <cellStyle name="60% - Accent6" xfId="72" xr:uid="{00000000-0005-0000-0000-000084000000}"/>
    <cellStyle name="60% - Accent6 2" xfId="73" xr:uid="{00000000-0005-0000-0000-000085000000}"/>
    <cellStyle name="60% - Accent6 2 2" xfId="74" xr:uid="{00000000-0005-0000-0000-000086000000}"/>
    <cellStyle name="60% - Accent6 2 2 2" xfId="234" xr:uid="{00000000-0005-0000-0000-000087000000}"/>
    <cellStyle name="60% - Accent6 2 3" xfId="235" xr:uid="{00000000-0005-0000-0000-000088000000}"/>
    <cellStyle name="60% - Accent6 3" xfId="236" xr:uid="{00000000-0005-0000-0000-000089000000}"/>
    <cellStyle name="Accent1 2" xfId="75" xr:uid="{00000000-0005-0000-0000-00008A000000}"/>
    <cellStyle name="Accent1 2 2" xfId="76" xr:uid="{00000000-0005-0000-0000-00008B000000}"/>
    <cellStyle name="Accent1 2 2 2" xfId="237" xr:uid="{00000000-0005-0000-0000-00008C000000}"/>
    <cellStyle name="Accent1 2 3" xfId="238" xr:uid="{00000000-0005-0000-0000-00008D000000}"/>
    <cellStyle name="Accent1 3" xfId="239" xr:uid="{00000000-0005-0000-0000-00008E000000}"/>
    <cellStyle name="Accent2 2" xfId="77" xr:uid="{00000000-0005-0000-0000-00008F000000}"/>
    <cellStyle name="Accent2 2 2" xfId="78" xr:uid="{00000000-0005-0000-0000-000090000000}"/>
    <cellStyle name="Accent2 2 2 2" xfId="240" xr:uid="{00000000-0005-0000-0000-000091000000}"/>
    <cellStyle name="Accent2 2 3" xfId="241" xr:uid="{00000000-0005-0000-0000-000092000000}"/>
    <cellStyle name="Accent2 3" xfId="242" xr:uid="{00000000-0005-0000-0000-000093000000}"/>
    <cellStyle name="Accent3 2" xfId="79" xr:uid="{00000000-0005-0000-0000-000094000000}"/>
    <cellStyle name="Accent3 2 2" xfId="80" xr:uid="{00000000-0005-0000-0000-000095000000}"/>
    <cellStyle name="Accent3 2 2 2" xfId="243" xr:uid="{00000000-0005-0000-0000-000096000000}"/>
    <cellStyle name="Accent3 2 3" xfId="244" xr:uid="{00000000-0005-0000-0000-000097000000}"/>
    <cellStyle name="Accent3 3" xfId="245" xr:uid="{00000000-0005-0000-0000-000098000000}"/>
    <cellStyle name="Accent4 2" xfId="81" xr:uid="{00000000-0005-0000-0000-000099000000}"/>
    <cellStyle name="Accent4 2 2" xfId="82" xr:uid="{00000000-0005-0000-0000-00009A000000}"/>
    <cellStyle name="Accent4 2 2 2" xfId="246" xr:uid="{00000000-0005-0000-0000-00009B000000}"/>
    <cellStyle name="Accent4 2 3" xfId="247" xr:uid="{00000000-0005-0000-0000-00009C000000}"/>
    <cellStyle name="Accent4 3" xfId="248" xr:uid="{00000000-0005-0000-0000-00009D000000}"/>
    <cellStyle name="Accent5 2" xfId="83" xr:uid="{00000000-0005-0000-0000-00009E000000}"/>
    <cellStyle name="Accent5 2 2" xfId="84" xr:uid="{00000000-0005-0000-0000-00009F000000}"/>
    <cellStyle name="Accent5 2 2 2" xfId="249" xr:uid="{00000000-0005-0000-0000-0000A0000000}"/>
    <cellStyle name="Accent5 2 3" xfId="250" xr:uid="{00000000-0005-0000-0000-0000A1000000}"/>
    <cellStyle name="Accent5 3" xfId="251" xr:uid="{00000000-0005-0000-0000-0000A2000000}"/>
    <cellStyle name="Accent6 2" xfId="85" xr:uid="{00000000-0005-0000-0000-0000A3000000}"/>
    <cellStyle name="Accent6 2 2" xfId="86" xr:uid="{00000000-0005-0000-0000-0000A4000000}"/>
    <cellStyle name="Accent6 2 2 2" xfId="252" xr:uid="{00000000-0005-0000-0000-0000A5000000}"/>
    <cellStyle name="Accent6 2 3" xfId="253" xr:uid="{00000000-0005-0000-0000-0000A6000000}"/>
    <cellStyle name="Accent6 3" xfId="254" xr:uid="{00000000-0005-0000-0000-0000A7000000}"/>
    <cellStyle name="Açıklama Metni 2" xfId="87" xr:uid="{00000000-0005-0000-0000-0000A8000000}"/>
    <cellStyle name="Ana Başlık 2" xfId="88" xr:uid="{00000000-0005-0000-0000-0000A9000000}"/>
    <cellStyle name="Bad 2" xfId="89" xr:uid="{00000000-0005-0000-0000-0000AA000000}"/>
    <cellStyle name="Bad 2 2" xfId="90" xr:uid="{00000000-0005-0000-0000-0000AB000000}"/>
    <cellStyle name="Bad 2 2 2" xfId="255" xr:uid="{00000000-0005-0000-0000-0000AC000000}"/>
    <cellStyle name="Bad 2 3" xfId="256" xr:uid="{00000000-0005-0000-0000-0000AD000000}"/>
    <cellStyle name="Bad 3" xfId="257" xr:uid="{00000000-0005-0000-0000-0000AE000000}"/>
    <cellStyle name="Bağlı Hücre 2" xfId="91" xr:uid="{00000000-0005-0000-0000-0000AF000000}"/>
    <cellStyle name="Başlık 1 2" xfId="92" xr:uid="{00000000-0005-0000-0000-0000B0000000}"/>
    <cellStyle name="Başlık 2 2" xfId="93" xr:uid="{00000000-0005-0000-0000-0000B1000000}"/>
    <cellStyle name="Başlık 3 2" xfId="94" xr:uid="{00000000-0005-0000-0000-0000B2000000}"/>
    <cellStyle name="Başlık 4 2" xfId="95" xr:uid="{00000000-0005-0000-0000-0000B3000000}"/>
    <cellStyle name="Calculation 2" xfId="96" xr:uid="{00000000-0005-0000-0000-0000B4000000}"/>
    <cellStyle name="Calculation 2 2" xfId="97" xr:uid="{00000000-0005-0000-0000-0000B5000000}"/>
    <cellStyle name="Calculation 2 2 2" xfId="258" xr:uid="{00000000-0005-0000-0000-0000B6000000}"/>
    <cellStyle name="Calculation 2 3" xfId="259" xr:uid="{00000000-0005-0000-0000-0000B7000000}"/>
    <cellStyle name="Calculation 3" xfId="260" xr:uid="{00000000-0005-0000-0000-0000B8000000}"/>
    <cellStyle name="Check Cell 2" xfId="98" xr:uid="{00000000-0005-0000-0000-0000B9000000}"/>
    <cellStyle name="Check Cell 2 2" xfId="99" xr:uid="{00000000-0005-0000-0000-0000BA000000}"/>
    <cellStyle name="Check Cell 2 2 2" xfId="261" xr:uid="{00000000-0005-0000-0000-0000BB000000}"/>
    <cellStyle name="Check Cell 2 3" xfId="262" xr:uid="{00000000-0005-0000-0000-0000BC000000}"/>
    <cellStyle name="Check Cell 3" xfId="263" xr:uid="{00000000-0005-0000-0000-0000BD000000}"/>
    <cellStyle name="Comma" xfId="1" builtinId="3"/>
    <cellStyle name="Comma 2" xfId="100" xr:uid="{00000000-0005-0000-0000-0000BE000000}"/>
    <cellStyle name="Comma 2 2" xfId="101" xr:uid="{00000000-0005-0000-0000-0000BF000000}"/>
    <cellStyle name="Comma 2 3" xfId="264" xr:uid="{00000000-0005-0000-0000-0000C0000000}"/>
    <cellStyle name="Çıkış 2" xfId="102" xr:uid="{00000000-0005-0000-0000-0000C1000000}"/>
    <cellStyle name="Explanatory Text" xfId="103" xr:uid="{00000000-0005-0000-0000-0000C2000000}"/>
    <cellStyle name="Explanatory Text 2" xfId="104" xr:uid="{00000000-0005-0000-0000-0000C3000000}"/>
    <cellStyle name="Explanatory Text 2 2" xfId="105" xr:uid="{00000000-0005-0000-0000-0000C4000000}"/>
    <cellStyle name="Explanatory Text 2 2 2" xfId="265" xr:uid="{00000000-0005-0000-0000-0000C5000000}"/>
    <cellStyle name="Explanatory Text 2 3" xfId="266" xr:uid="{00000000-0005-0000-0000-0000C6000000}"/>
    <cellStyle name="Explanatory Text 3" xfId="267" xr:uid="{00000000-0005-0000-0000-0000C7000000}"/>
    <cellStyle name="Giriş 2" xfId="106" xr:uid="{00000000-0005-0000-0000-0000C8000000}"/>
    <cellStyle name="Good 2" xfId="107" xr:uid="{00000000-0005-0000-0000-0000C9000000}"/>
    <cellStyle name="Good 2 2" xfId="108" xr:uid="{00000000-0005-0000-0000-0000CA000000}"/>
    <cellStyle name="Good 2 2 2" xfId="268" xr:uid="{00000000-0005-0000-0000-0000CB000000}"/>
    <cellStyle name="Good 2 3" xfId="269" xr:uid="{00000000-0005-0000-0000-0000CC000000}"/>
    <cellStyle name="Good 3" xfId="270" xr:uid="{00000000-0005-0000-0000-0000CD000000}"/>
    <cellStyle name="Heading 1" xfId="109" xr:uid="{00000000-0005-0000-0000-0000CE000000}"/>
    <cellStyle name="Heading 1 2" xfId="110" xr:uid="{00000000-0005-0000-0000-0000CF000000}"/>
    <cellStyle name="Heading 2" xfId="111" xr:uid="{00000000-0005-0000-0000-0000D0000000}"/>
    <cellStyle name="Heading 2 2" xfId="112" xr:uid="{00000000-0005-0000-0000-0000D1000000}"/>
    <cellStyle name="Heading 3" xfId="113" xr:uid="{00000000-0005-0000-0000-0000D2000000}"/>
    <cellStyle name="Heading 3 2" xfId="114" xr:uid="{00000000-0005-0000-0000-0000D3000000}"/>
    <cellStyle name="Heading 4" xfId="115" xr:uid="{00000000-0005-0000-0000-0000D4000000}"/>
    <cellStyle name="Heading 4 2" xfId="116" xr:uid="{00000000-0005-0000-0000-0000D5000000}"/>
    <cellStyle name="Hesaplama 2" xfId="271" xr:uid="{00000000-0005-0000-0000-0000D6000000}"/>
    <cellStyle name="Input" xfId="117" xr:uid="{00000000-0005-0000-0000-0000D7000000}"/>
    <cellStyle name="Input 2" xfId="118" xr:uid="{00000000-0005-0000-0000-0000D8000000}"/>
    <cellStyle name="Input 2 2" xfId="119" xr:uid="{00000000-0005-0000-0000-0000D9000000}"/>
    <cellStyle name="Input 2 2 2" xfId="272" xr:uid="{00000000-0005-0000-0000-0000DA000000}"/>
    <cellStyle name="Input 2 3" xfId="273" xr:uid="{00000000-0005-0000-0000-0000DB000000}"/>
    <cellStyle name="Input 3" xfId="274" xr:uid="{00000000-0005-0000-0000-0000DC000000}"/>
    <cellStyle name="İşaretli Hücre 2" xfId="275" xr:uid="{00000000-0005-0000-0000-0000DD000000}"/>
    <cellStyle name="İyi 2" xfId="276" xr:uid="{00000000-0005-0000-0000-0000DE000000}"/>
    <cellStyle name="Kötü 2" xfId="277" xr:uid="{00000000-0005-0000-0000-0000DF000000}"/>
    <cellStyle name="Linked Cell" xfId="120" xr:uid="{00000000-0005-0000-0000-0000E0000000}"/>
    <cellStyle name="Linked Cell 2" xfId="121" xr:uid="{00000000-0005-0000-0000-0000E1000000}"/>
    <cellStyle name="Linked Cell 2 2" xfId="122" xr:uid="{00000000-0005-0000-0000-0000E2000000}"/>
    <cellStyle name="Linked Cell 2 2 2" xfId="278" xr:uid="{00000000-0005-0000-0000-0000E3000000}"/>
    <cellStyle name="Linked Cell 2 3" xfId="279" xr:uid="{00000000-0005-0000-0000-0000E4000000}"/>
    <cellStyle name="Linked Cell 3" xfId="280" xr:uid="{00000000-0005-0000-0000-0000E5000000}"/>
    <cellStyle name="Neutral 2" xfId="123" xr:uid="{00000000-0005-0000-0000-0000E6000000}"/>
    <cellStyle name="Neutral 2 2" xfId="124" xr:uid="{00000000-0005-0000-0000-0000E7000000}"/>
    <cellStyle name="Neutral 2 2 2" xfId="281" xr:uid="{00000000-0005-0000-0000-0000E8000000}"/>
    <cellStyle name="Neutral 2 3" xfId="282" xr:uid="{00000000-0005-0000-0000-0000E9000000}"/>
    <cellStyle name="Neutral 3" xfId="283" xr:uid="{00000000-0005-0000-0000-0000EA000000}"/>
    <cellStyle name="Normal" xfId="0" builtinId="0"/>
    <cellStyle name="Normal 2" xfId="336" xr:uid="{00000000-0005-0000-0000-0000EC000000}"/>
    <cellStyle name="Normal 2 2" xfId="125" xr:uid="{00000000-0005-0000-0000-0000ED000000}"/>
    <cellStyle name="Normal 2 2 2" xfId="284" xr:uid="{00000000-0005-0000-0000-0000EE000000}"/>
    <cellStyle name="Normal 2 3" xfId="126" xr:uid="{00000000-0005-0000-0000-0000EF000000}"/>
    <cellStyle name="Normal 2 3 2" xfId="127" xr:uid="{00000000-0005-0000-0000-0000F0000000}"/>
    <cellStyle name="Normal 2 3 2 2" xfId="285" xr:uid="{00000000-0005-0000-0000-0000F1000000}"/>
    <cellStyle name="Normal 2 3 3" xfId="286" xr:uid="{00000000-0005-0000-0000-0000F2000000}"/>
    <cellStyle name="Normal 3" xfId="128" xr:uid="{00000000-0005-0000-0000-0000F3000000}"/>
    <cellStyle name="Normal 3 2" xfId="287" xr:uid="{00000000-0005-0000-0000-0000F4000000}"/>
    <cellStyle name="Normal 4" xfId="129" xr:uid="{00000000-0005-0000-0000-0000F5000000}"/>
    <cellStyle name="Normal 4 2" xfId="130" xr:uid="{00000000-0005-0000-0000-0000F6000000}"/>
    <cellStyle name="Normal 4 2 2" xfId="131" xr:uid="{00000000-0005-0000-0000-0000F7000000}"/>
    <cellStyle name="Normal 4 2 2 2" xfId="288" xr:uid="{00000000-0005-0000-0000-0000F8000000}"/>
    <cellStyle name="Normal 4 2 3" xfId="289" xr:uid="{00000000-0005-0000-0000-0000F9000000}"/>
    <cellStyle name="Normal 4 3" xfId="290" xr:uid="{00000000-0005-0000-0000-0000FA000000}"/>
    <cellStyle name="Normal 4 4" xfId="291" xr:uid="{00000000-0005-0000-0000-0000FB000000}"/>
    <cellStyle name="Normal 5" xfId="292" xr:uid="{00000000-0005-0000-0000-0000FC000000}"/>
    <cellStyle name="Normal 5 2" xfId="293" xr:uid="{00000000-0005-0000-0000-0000FD000000}"/>
    <cellStyle name="Normal 5 3" xfId="294" xr:uid="{00000000-0005-0000-0000-0000FE000000}"/>
    <cellStyle name="Normal 6" xfId="337" xr:uid="{00000000-0005-0000-0000-0000FF000000}"/>
    <cellStyle name="Normal_MAYIS_2009_İHRACAT_RAKAMLARI" xfId="2" xr:uid="{00000000-0005-0000-0000-000000010000}"/>
    <cellStyle name="Not 2" xfId="132" xr:uid="{00000000-0005-0000-0000-000001010000}"/>
    <cellStyle name="Not 3" xfId="295" xr:uid="{00000000-0005-0000-0000-000002010000}"/>
    <cellStyle name="Note 2" xfId="133" xr:uid="{00000000-0005-0000-0000-000003010000}"/>
    <cellStyle name="Note 2 2" xfId="134" xr:uid="{00000000-0005-0000-0000-000004010000}"/>
    <cellStyle name="Note 2 2 2" xfId="135" xr:uid="{00000000-0005-0000-0000-000005010000}"/>
    <cellStyle name="Note 2 2 2 2" xfId="136" xr:uid="{00000000-0005-0000-0000-000006010000}"/>
    <cellStyle name="Note 2 2 2 2 2" xfId="296" xr:uid="{00000000-0005-0000-0000-000007010000}"/>
    <cellStyle name="Note 2 2 2 3" xfId="297" xr:uid="{00000000-0005-0000-0000-000008010000}"/>
    <cellStyle name="Note 2 2 3" xfId="137" xr:uid="{00000000-0005-0000-0000-000009010000}"/>
    <cellStyle name="Note 2 2 3 2" xfId="138" xr:uid="{00000000-0005-0000-0000-00000A010000}"/>
    <cellStyle name="Note 2 2 3 2 2" xfId="139" xr:uid="{00000000-0005-0000-0000-00000B010000}"/>
    <cellStyle name="Note 2 2 3 2 2 2" xfId="298" xr:uid="{00000000-0005-0000-0000-00000C010000}"/>
    <cellStyle name="Note 2 2 3 2 3" xfId="299" xr:uid="{00000000-0005-0000-0000-00000D010000}"/>
    <cellStyle name="Note 2 2 3 3" xfId="140" xr:uid="{00000000-0005-0000-0000-00000E010000}"/>
    <cellStyle name="Note 2 2 3 3 2" xfId="141" xr:uid="{00000000-0005-0000-0000-00000F010000}"/>
    <cellStyle name="Note 2 2 3 3 2 2" xfId="300" xr:uid="{00000000-0005-0000-0000-000010010000}"/>
    <cellStyle name="Note 2 2 3 3 3" xfId="301" xr:uid="{00000000-0005-0000-0000-000011010000}"/>
    <cellStyle name="Note 2 2 3 4" xfId="302" xr:uid="{00000000-0005-0000-0000-000012010000}"/>
    <cellStyle name="Note 2 2 4" xfId="142" xr:uid="{00000000-0005-0000-0000-000013010000}"/>
    <cellStyle name="Note 2 2 4 2" xfId="143" xr:uid="{00000000-0005-0000-0000-000014010000}"/>
    <cellStyle name="Note 2 2 4 2 2" xfId="303" xr:uid="{00000000-0005-0000-0000-000015010000}"/>
    <cellStyle name="Note 2 2 4 3" xfId="304" xr:uid="{00000000-0005-0000-0000-000016010000}"/>
    <cellStyle name="Note 2 2 5" xfId="305" xr:uid="{00000000-0005-0000-0000-000017010000}"/>
    <cellStyle name="Note 2 2 6" xfId="306" xr:uid="{00000000-0005-0000-0000-000018010000}"/>
    <cellStyle name="Note 2 3" xfId="144" xr:uid="{00000000-0005-0000-0000-000019010000}"/>
    <cellStyle name="Note 2 3 2" xfId="145" xr:uid="{00000000-0005-0000-0000-00001A010000}"/>
    <cellStyle name="Note 2 3 2 2" xfId="146" xr:uid="{00000000-0005-0000-0000-00001B010000}"/>
    <cellStyle name="Note 2 3 2 2 2" xfId="307" xr:uid="{00000000-0005-0000-0000-00001C010000}"/>
    <cellStyle name="Note 2 3 2 3" xfId="308" xr:uid="{00000000-0005-0000-0000-00001D010000}"/>
    <cellStyle name="Note 2 3 3" xfId="147" xr:uid="{00000000-0005-0000-0000-00001E010000}"/>
    <cellStyle name="Note 2 3 3 2" xfId="148" xr:uid="{00000000-0005-0000-0000-00001F010000}"/>
    <cellStyle name="Note 2 3 3 2 2" xfId="309" xr:uid="{00000000-0005-0000-0000-000020010000}"/>
    <cellStyle name="Note 2 3 3 3" xfId="310" xr:uid="{00000000-0005-0000-0000-000021010000}"/>
    <cellStyle name="Note 2 3 4" xfId="311" xr:uid="{00000000-0005-0000-0000-000022010000}"/>
    <cellStyle name="Note 2 4" xfId="149" xr:uid="{00000000-0005-0000-0000-000023010000}"/>
    <cellStyle name="Note 2 4 2" xfId="150" xr:uid="{00000000-0005-0000-0000-000024010000}"/>
    <cellStyle name="Note 2 4 2 2" xfId="312" xr:uid="{00000000-0005-0000-0000-000025010000}"/>
    <cellStyle name="Note 2 4 3" xfId="313" xr:uid="{00000000-0005-0000-0000-000026010000}"/>
    <cellStyle name="Note 2 5" xfId="314" xr:uid="{00000000-0005-0000-0000-000027010000}"/>
    <cellStyle name="Note 3" xfId="151" xr:uid="{00000000-0005-0000-0000-000028010000}"/>
    <cellStyle name="Note 3 2" xfId="315" xr:uid="{00000000-0005-0000-0000-000029010000}"/>
    <cellStyle name="Nötr 2" xfId="316" xr:uid="{00000000-0005-0000-0000-00002A010000}"/>
    <cellStyle name="Output" xfId="152" xr:uid="{00000000-0005-0000-0000-00002B010000}"/>
    <cellStyle name="Output 2" xfId="153" xr:uid="{00000000-0005-0000-0000-00002C010000}"/>
    <cellStyle name="Output 2 2" xfId="154" xr:uid="{00000000-0005-0000-0000-00002D010000}"/>
    <cellStyle name="Output 2 2 2" xfId="317" xr:uid="{00000000-0005-0000-0000-00002E010000}"/>
    <cellStyle name="Output 2 3" xfId="318" xr:uid="{00000000-0005-0000-0000-00002F010000}"/>
    <cellStyle name="Output 3" xfId="319" xr:uid="{00000000-0005-0000-0000-000030010000}"/>
    <cellStyle name="Percent 2" xfId="155" xr:uid="{00000000-0005-0000-0000-000031010000}"/>
    <cellStyle name="Percent 2 2" xfId="156" xr:uid="{00000000-0005-0000-0000-000032010000}"/>
    <cellStyle name="Percent 2 2 2" xfId="320" xr:uid="{00000000-0005-0000-0000-000033010000}"/>
    <cellStyle name="Percent 2 3" xfId="321" xr:uid="{00000000-0005-0000-0000-000034010000}"/>
    <cellStyle name="Percent 3" xfId="157" xr:uid="{00000000-0005-0000-0000-000035010000}"/>
    <cellStyle name="Percent 3 2" xfId="322" xr:uid="{00000000-0005-0000-0000-000036010000}"/>
    <cellStyle name="Title" xfId="158" xr:uid="{00000000-0005-0000-0000-000037010000}"/>
    <cellStyle name="Title 2" xfId="159" xr:uid="{00000000-0005-0000-0000-000038010000}"/>
    <cellStyle name="Toplam 2" xfId="160" xr:uid="{00000000-0005-0000-0000-000039010000}"/>
    <cellStyle name="Total" xfId="161" xr:uid="{00000000-0005-0000-0000-00003A010000}"/>
    <cellStyle name="Total 2" xfId="162" xr:uid="{00000000-0005-0000-0000-00003B010000}"/>
    <cellStyle name="Total 2 2" xfId="163" xr:uid="{00000000-0005-0000-0000-00003C010000}"/>
    <cellStyle name="Total 2 2 2" xfId="323" xr:uid="{00000000-0005-0000-0000-00003D010000}"/>
    <cellStyle name="Total 2 3" xfId="324" xr:uid="{00000000-0005-0000-0000-00003E010000}"/>
    <cellStyle name="Total 3" xfId="325" xr:uid="{00000000-0005-0000-0000-00003F010000}"/>
    <cellStyle name="Uyarı Metni 2" xfId="164" xr:uid="{00000000-0005-0000-0000-000040010000}"/>
    <cellStyle name="Virgül 2" xfId="165" xr:uid="{00000000-0005-0000-0000-000042010000}"/>
    <cellStyle name="Virgül 3" xfId="326" xr:uid="{00000000-0005-0000-0000-000043010000}"/>
    <cellStyle name="Vurgu1 2" xfId="327" xr:uid="{00000000-0005-0000-0000-000044010000}"/>
    <cellStyle name="Vurgu2 2" xfId="328" xr:uid="{00000000-0005-0000-0000-000045010000}"/>
    <cellStyle name="Vurgu3 2" xfId="329" xr:uid="{00000000-0005-0000-0000-000046010000}"/>
    <cellStyle name="Vurgu4 2" xfId="330" xr:uid="{00000000-0005-0000-0000-000047010000}"/>
    <cellStyle name="Vurgu5 2" xfId="331" xr:uid="{00000000-0005-0000-0000-000048010000}"/>
    <cellStyle name="Vurgu6 2" xfId="332" xr:uid="{00000000-0005-0000-0000-000049010000}"/>
    <cellStyle name="Warning Text" xfId="166" xr:uid="{00000000-0005-0000-0000-00004A010000}"/>
    <cellStyle name="Warning Text 2" xfId="167" xr:uid="{00000000-0005-0000-0000-00004B010000}"/>
    <cellStyle name="Warning Text 2 2" xfId="168" xr:uid="{00000000-0005-0000-0000-00004C010000}"/>
    <cellStyle name="Warning Text 2 2 2" xfId="333" xr:uid="{00000000-0005-0000-0000-00004D010000}"/>
    <cellStyle name="Warning Text 2 3" xfId="334" xr:uid="{00000000-0005-0000-0000-00004E010000}"/>
    <cellStyle name="Warning Text 3" xfId="335" xr:uid="{00000000-0005-0000-0000-00004F010000}"/>
    <cellStyle name="Yüzde 2" xfId="169" xr:uid="{00000000-0005-0000-0000-000050010000}"/>
    <cellStyle name="Yüzde 3" xfId="170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SANAYİ SEKTÖRÜ İHRACATI</a:t>
            </a:r>
          </a:p>
        </c:rich>
      </c:tx>
      <c:layout>
        <c:manualLayout>
          <c:xMode val="edge"/>
          <c:yMode val="edge"/>
          <c:x val="0.16361646768123617"/>
          <c:y val="3.0428769017980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33638443935944"/>
          <c:y val="0.18672237001258191"/>
          <c:w val="0.7757437070938249"/>
          <c:h val="0.5518683380371866"/>
        </c:manualLayout>
      </c:layout>
      <c:lineChart>
        <c:grouping val="standard"/>
        <c:varyColors val="0"/>
        <c:ser>
          <c:idx val="0"/>
          <c:order val="0"/>
          <c:tx>
            <c:strRef>
              <c:f>'2002_2025_AYLIK_IHR'!$A$25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'2002_2025_AYLIK_IHR'!$C$25:$N$25</c:f>
              <c:numCache>
                <c:formatCode>#,##0</c:formatCode>
                <c:ptCount val="12"/>
                <c:pt idx="0">
                  <c:v>13626945.861680001</c:v>
                </c:pt>
                <c:pt idx="1">
                  <c:v>14881651.924069999</c:v>
                </c:pt>
                <c:pt idx="2">
                  <c:v>16221829.372660002</c:v>
                </c:pt>
                <c:pt idx="3">
                  <c:v>13216916.60988</c:v>
                </c:pt>
                <c:pt idx="4">
                  <c:v>17150850.065390002</c:v>
                </c:pt>
                <c:pt idx="5">
                  <c:v>13243709.893410001</c:v>
                </c:pt>
                <c:pt idx="6">
                  <c:v>15904199.484580003</c:v>
                </c:pt>
                <c:pt idx="7">
                  <c:v>15475772.51162</c:v>
                </c:pt>
                <c:pt idx="8">
                  <c:v>15722880.71847</c:v>
                </c:pt>
                <c:pt idx="9">
                  <c:v>16495721.755490001</c:v>
                </c:pt>
                <c:pt idx="10">
                  <c:v>15588047.686610002</c:v>
                </c:pt>
                <c:pt idx="11">
                  <c:v>16180857.234490003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2-4B9F-9A49-10A1DF1633CC}"/>
            </c:ext>
          </c:extLst>
        </c:ser>
        <c:ser>
          <c:idx val="1"/>
          <c:order val="1"/>
          <c:tx>
            <c:strRef>
              <c:f>'2002_2025_AYLIK_IHR'!$A$24</c:f>
              <c:strCache>
                <c:ptCount val="1"/>
                <c:pt idx="0">
                  <c:v>2025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'2002_2025_AYLIK_IHR'!$C$24:$N$24</c:f>
              <c:numCache>
                <c:formatCode>#,##0</c:formatCode>
                <c:ptCount val="12"/>
                <c:pt idx="0">
                  <c:v>14944016.126189999</c:v>
                </c:pt>
                <c:pt idx="1">
                  <c:v>14669110.182060001</c:v>
                </c:pt>
                <c:pt idx="2">
                  <c:v>16482926.204439998</c:v>
                </c:pt>
                <c:pt idx="3">
                  <c:v>14830062.007539999</c:v>
                </c:pt>
                <c:pt idx="4">
                  <c:v>17899394.53528</c:v>
                </c:pt>
                <c:pt idx="5">
                  <c:v>14613209.912060002</c:v>
                </c:pt>
                <c:pt idx="6">
                  <c:v>18146740.645009998</c:v>
                </c:pt>
                <c:pt idx="7">
                  <c:v>15333594.256320002</c:v>
                </c:pt>
                <c:pt idx="8">
                  <c:v>16185733.4209</c:v>
                </c:pt>
                <c:pt idx="9">
                  <c:v>17091596.483349998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2-4B9F-9A49-10A1DF163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44401456"/>
        <c:axId val="-1944412880"/>
      </c:lineChart>
      <c:catAx>
        <c:axId val="-194440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4441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4441288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444014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702962292403256"/>
          <c:y val="0.11065006915629322"/>
          <c:w val="0.28015600002277374"/>
          <c:h val="7.818952091569467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KURU MEYVE VE MAMULLERİ İHRACATI (Bin $)</a:t>
            </a:r>
          </a:p>
        </c:rich>
      </c:tx>
      <c:layout>
        <c:manualLayout>
          <c:xMode val="edge"/>
          <c:yMode val="edge"/>
          <c:x val="0.18514705169040729"/>
          <c:y val="6.28019323671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1569521468954"/>
          <c:y val="0.17625584845372591"/>
          <c:w val="0.81747891369841597"/>
          <c:h val="0.60168739777093083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'2002_2025_AYLIK_IHR'!$A$10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'2002_2025_AYLIK_IHR'!$C$10:$N$10</c:f>
              <c:numCache>
                <c:formatCode>#,##0</c:formatCode>
                <c:ptCount val="12"/>
                <c:pt idx="0">
                  <c:v>163417.91154999999</c:v>
                </c:pt>
                <c:pt idx="1">
                  <c:v>145190.07433999999</c:v>
                </c:pt>
                <c:pt idx="2">
                  <c:v>160861.51233999999</c:v>
                </c:pt>
                <c:pt idx="3">
                  <c:v>133214.29306</c:v>
                </c:pt>
                <c:pt idx="4">
                  <c:v>140947.46767000001</c:v>
                </c:pt>
                <c:pt idx="5">
                  <c:v>105186.71569</c:v>
                </c:pt>
                <c:pt idx="6">
                  <c:v>136104.17003000001</c:v>
                </c:pt>
                <c:pt idx="7">
                  <c:v>111875.83979</c:v>
                </c:pt>
                <c:pt idx="8">
                  <c:v>124920.68957</c:v>
                </c:pt>
                <c:pt idx="9">
                  <c:v>191840.29543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D-48F5-878E-A41158EFE783}"/>
            </c:ext>
          </c:extLst>
        </c:ser>
        <c:ser>
          <c:idx val="0"/>
          <c:order val="1"/>
          <c:tx>
            <c:strRef>
              <c:f>'2002_2025_AYLIK_IHR'!$A$11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'2002_2025_AYLIK_IHR'!$C$11:$N$11</c:f>
              <c:numCache>
                <c:formatCode>#,##0</c:formatCode>
                <c:ptCount val="12"/>
                <c:pt idx="0">
                  <c:v>160117.73514</c:v>
                </c:pt>
                <c:pt idx="1">
                  <c:v>169767.76697</c:v>
                </c:pt>
                <c:pt idx="2">
                  <c:v>157703.31912</c:v>
                </c:pt>
                <c:pt idx="3">
                  <c:v>114223.16907</c:v>
                </c:pt>
                <c:pt idx="4">
                  <c:v>135467.10829</c:v>
                </c:pt>
                <c:pt idx="5">
                  <c:v>88287.88708</c:v>
                </c:pt>
                <c:pt idx="6">
                  <c:v>103495.21092</c:v>
                </c:pt>
                <c:pt idx="7">
                  <c:v>118687.20621</c:v>
                </c:pt>
                <c:pt idx="8">
                  <c:v>196023.79501</c:v>
                </c:pt>
                <c:pt idx="9">
                  <c:v>234466.91709999999</c:v>
                </c:pt>
                <c:pt idx="10">
                  <c:v>191935.72966000001</c:v>
                </c:pt>
                <c:pt idx="11">
                  <c:v>177794.55077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D-48F5-878E-A41158EFE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1936"/>
        <c:axId val="-1909005984"/>
      </c:lineChart>
      <c:catAx>
        <c:axId val="-19073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5984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19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78095037914921"/>
          <c:y val="0.14251207729468598"/>
          <c:w val="0.2746611909650923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FINDIK VE MAMULLERİ İHRACATI (Bin $)</a:t>
            </a:r>
          </a:p>
        </c:rich>
      </c:tx>
      <c:layout>
        <c:manualLayout>
          <c:xMode val="edge"/>
          <c:yMode val="edge"/>
          <c:x val="0.17943569553805774"/>
          <c:y val="2.736318407960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19369525904036"/>
          <c:y val="0.18283615401293282"/>
          <c:w val="0.79032335866951164"/>
          <c:h val="0.55597116220259135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'2002_2025_AYLIK_IHR'!$A$12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'2002_2025_AYLIK_IHR'!$C$12:$N$12</c:f>
              <c:numCache>
                <c:formatCode>#,##0</c:formatCode>
                <c:ptCount val="12"/>
                <c:pt idx="0">
                  <c:v>207207.54506</c:v>
                </c:pt>
                <c:pt idx="1">
                  <c:v>216040.48964000001</c:v>
                </c:pt>
                <c:pt idx="2">
                  <c:v>217163.29198000001</c:v>
                </c:pt>
                <c:pt idx="3">
                  <c:v>208762.27864</c:v>
                </c:pt>
                <c:pt idx="4">
                  <c:v>184807.06748999999</c:v>
                </c:pt>
                <c:pt idx="5">
                  <c:v>139963.52661</c:v>
                </c:pt>
                <c:pt idx="6">
                  <c:v>164786.02066000001</c:v>
                </c:pt>
                <c:pt idx="7">
                  <c:v>123709.04797</c:v>
                </c:pt>
                <c:pt idx="8">
                  <c:v>146294.20850000001</c:v>
                </c:pt>
                <c:pt idx="9">
                  <c:v>205097.10605999999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F-4A26-A3FF-206D5E2D033E}"/>
            </c:ext>
          </c:extLst>
        </c:ser>
        <c:ser>
          <c:idx val="0"/>
          <c:order val="1"/>
          <c:tx>
            <c:strRef>
              <c:f>'2002_2025_AYLIK_IHR'!$A$13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'2002_2025_AYLIK_IHR'!$C$13:$N$13</c:f>
              <c:numCache>
                <c:formatCode>#,##0</c:formatCode>
                <c:ptCount val="12"/>
                <c:pt idx="0">
                  <c:v>206128.32986999999</c:v>
                </c:pt>
                <c:pt idx="1">
                  <c:v>196631.18028</c:v>
                </c:pt>
                <c:pt idx="2">
                  <c:v>200759.99325</c:v>
                </c:pt>
                <c:pt idx="3">
                  <c:v>176404.54832999999</c:v>
                </c:pt>
                <c:pt idx="4">
                  <c:v>234691.50318999999</c:v>
                </c:pt>
                <c:pt idx="5">
                  <c:v>151405.27651</c:v>
                </c:pt>
                <c:pt idx="6">
                  <c:v>214541.37030000001</c:v>
                </c:pt>
                <c:pt idx="7">
                  <c:v>161813.43124999999</c:v>
                </c:pt>
                <c:pt idx="8">
                  <c:v>193830.50719999999</c:v>
                </c:pt>
                <c:pt idx="9">
                  <c:v>320181.67483999999</c:v>
                </c:pt>
                <c:pt idx="10">
                  <c:v>291183.42791999999</c:v>
                </c:pt>
                <c:pt idx="11">
                  <c:v>285244.70903999999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F-4A26-A3FF-206D5E2D0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1840"/>
        <c:axId val="-1908996192"/>
      </c:lineChart>
      <c:catAx>
        <c:axId val="-19089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619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18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658009482685632"/>
          <c:y val="0.13184079601990051"/>
          <c:w val="0.26967741935483869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ZEYTİN VE ZEYTİNYAĞI (Bin $)</a:t>
            </a:r>
          </a:p>
        </c:rich>
      </c:tx>
      <c:layout>
        <c:manualLayout>
          <c:xMode val="edge"/>
          <c:yMode val="edge"/>
          <c:x val="0.26156941649899396"/>
          <c:y val="4.137700178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40710932260228"/>
          <c:y val="0.17843866171003717"/>
          <c:w val="0.81891348088531157"/>
          <c:h val="0.56753407682775714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'2002_2025_AYLIK_IHR'!$A$14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'2002_2025_AYLIK_IHR'!$C$14:$N$14</c:f>
              <c:numCache>
                <c:formatCode>#,##0</c:formatCode>
                <c:ptCount val="12"/>
                <c:pt idx="0">
                  <c:v>51206.495269999999</c:v>
                </c:pt>
                <c:pt idx="1">
                  <c:v>41063.262609999998</c:v>
                </c:pt>
                <c:pt idx="2">
                  <c:v>52740.510300000002</c:v>
                </c:pt>
                <c:pt idx="3">
                  <c:v>36815.667350000003</c:v>
                </c:pt>
                <c:pt idx="4">
                  <c:v>46381.982320000003</c:v>
                </c:pt>
                <c:pt idx="5">
                  <c:v>38066.880599999997</c:v>
                </c:pt>
                <c:pt idx="6">
                  <c:v>46822.477789999997</c:v>
                </c:pt>
                <c:pt idx="7">
                  <c:v>32493.5124</c:v>
                </c:pt>
                <c:pt idx="8">
                  <c:v>36012.872600000002</c:v>
                </c:pt>
                <c:pt idx="9">
                  <c:v>35507.524790000003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A-47E7-AB5D-746DEA847B06}"/>
            </c:ext>
          </c:extLst>
        </c:ser>
        <c:ser>
          <c:idx val="0"/>
          <c:order val="1"/>
          <c:tx>
            <c:strRef>
              <c:f>'2002_2025_AYLIK_IHR'!$A$15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'2002_2025_AYLIK_IHR'!$C$15:$N$15</c:f>
              <c:numCache>
                <c:formatCode>#,##0</c:formatCode>
                <c:ptCount val="12"/>
                <c:pt idx="0">
                  <c:v>83436.900699999998</c:v>
                </c:pt>
                <c:pt idx="1">
                  <c:v>82610.768530000001</c:v>
                </c:pt>
                <c:pt idx="2">
                  <c:v>78426.065130000003</c:v>
                </c:pt>
                <c:pt idx="3">
                  <c:v>49172.407709999999</c:v>
                </c:pt>
                <c:pt idx="4">
                  <c:v>69796.724189999994</c:v>
                </c:pt>
                <c:pt idx="5">
                  <c:v>70268.485010000004</c:v>
                </c:pt>
                <c:pt idx="6">
                  <c:v>61429.349410000003</c:v>
                </c:pt>
                <c:pt idx="7">
                  <c:v>55487.356070000002</c:v>
                </c:pt>
                <c:pt idx="8">
                  <c:v>56089.077680000002</c:v>
                </c:pt>
                <c:pt idx="9">
                  <c:v>60639.181680000002</c:v>
                </c:pt>
                <c:pt idx="10">
                  <c:v>74694.796040000001</c:v>
                </c:pt>
                <c:pt idx="11">
                  <c:v>71018.638120000003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A-47E7-AB5D-746DEA847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0752"/>
        <c:axId val="-1908995648"/>
      </c:lineChart>
      <c:catAx>
        <c:axId val="-19089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56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07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1662732299307655"/>
          <c:y val="0.13517592909581955"/>
          <c:w val="0.2691348088531186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TÜTÜN İHRACATI (Bin $)</a:t>
            </a:r>
          </a:p>
        </c:rich>
      </c:tx>
      <c:layout>
        <c:manualLayout>
          <c:xMode val="edge"/>
          <c:yMode val="edge"/>
          <c:x val="0.29508199475065616"/>
          <c:y val="3.48058902275769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87978142076504"/>
          <c:y val="0.18206242292002656"/>
          <c:w val="0.82513661202185795"/>
          <c:h val="0.56358979223982542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'2002_2025_AYLIK_IHR'!$A$16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'2002_2025_AYLIK_IHR'!$C$16:$N$16</c:f>
              <c:numCache>
                <c:formatCode>#,##0</c:formatCode>
                <c:ptCount val="12"/>
                <c:pt idx="0">
                  <c:v>85913.865420000002</c:v>
                </c:pt>
                <c:pt idx="1">
                  <c:v>65991.330170000001</c:v>
                </c:pt>
                <c:pt idx="2">
                  <c:v>62660.676659999997</c:v>
                </c:pt>
                <c:pt idx="3">
                  <c:v>77198.856039999999</c:v>
                </c:pt>
                <c:pt idx="4">
                  <c:v>99877.326749999993</c:v>
                </c:pt>
                <c:pt idx="5">
                  <c:v>99412.340169999996</c:v>
                </c:pt>
                <c:pt idx="6">
                  <c:v>111541.155</c:v>
                </c:pt>
                <c:pt idx="7">
                  <c:v>95597.630550000002</c:v>
                </c:pt>
                <c:pt idx="8">
                  <c:v>112509.67118999999</c:v>
                </c:pt>
                <c:pt idx="9">
                  <c:v>82104.239700000006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7-4742-B8FF-FE0DC8C44DA4}"/>
            </c:ext>
          </c:extLst>
        </c:ser>
        <c:ser>
          <c:idx val="0"/>
          <c:order val="1"/>
          <c:tx>
            <c:strRef>
              <c:f>'2002_2025_AYLIK_IHR'!$A$17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'2002_2025_AYLIK_IHR'!$C$17:$N$17</c:f>
              <c:numCache>
                <c:formatCode>#,##0</c:formatCode>
                <c:ptCount val="12"/>
                <c:pt idx="0">
                  <c:v>64406.00015</c:v>
                </c:pt>
                <c:pt idx="1">
                  <c:v>76260.280750000005</c:v>
                </c:pt>
                <c:pt idx="2">
                  <c:v>83673.392269999997</c:v>
                </c:pt>
                <c:pt idx="3">
                  <c:v>67010.118220000004</c:v>
                </c:pt>
                <c:pt idx="4">
                  <c:v>76952.423450000002</c:v>
                </c:pt>
                <c:pt idx="5">
                  <c:v>80441.30154</c:v>
                </c:pt>
                <c:pt idx="6">
                  <c:v>93527.62242</c:v>
                </c:pt>
                <c:pt idx="7">
                  <c:v>98098.891300000003</c:v>
                </c:pt>
                <c:pt idx="8">
                  <c:v>77068.329750000004</c:v>
                </c:pt>
                <c:pt idx="9">
                  <c:v>91097.039120000001</c:v>
                </c:pt>
                <c:pt idx="10">
                  <c:v>79503.759460000001</c:v>
                </c:pt>
                <c:pt idx="11">
                  <c:v>90528.891539999997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7-4742-B8FF-FE0DC8C44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9004352"/>
        <c:axId val="-1909002720"/>
      </c:lineChart>
      <c:catAx>
        <c:axId val="-19090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272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43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475359580052494"/>
          <c:y val="0.13654618473895583"/>
          <c:w val="0.26751999999999998"/>
          <c:h val="7.949446078276360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SÜS BİTKİLERİ İHRACATI (Bin $)</a:t>
            </a:r>
          </a:p>
        </c:rich>
      </c:tx>
      <c:layout>
        <c:manualLayout>
          <c:xMode val="edge"/>
          <c:yMode val="edge"/>
          <c:x val="0.24180327868852458"/>
          <c:y val="3.745318352059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1510456354246"/>
          <c:y val="0.18701970352297509"/>
          <c:w val="0.86230822961645937"/>
          <c:h val="0.57888913533695618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'2002_2025_AYLIK_IHR'!$A$18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'2002_2025_AYLIK_IHR'!$C$18:$N$18</c:f>
              <c:numCache>
                <c:formatCode>#,##0</c:formatCode>
                <c:ptCount val="12"/>
                <c:pt idx="0">
                  <c:v>18347.959439999999</c:v>
                </c:pt>
                <c:pt idx="1">
                  <c:v>19395.497370000001</c:v>
                </c:pt>
                <c:pt idx="2">
                  <c:v>18493.122530000001</c:v>
                </c:pt>
                <c:pt idx="3">
                  <c:v>14944.745709999999</c:v>
                </c:pt>
                <c:pt idx="4">
                  <c:v>13651.14256</c:v>
                </c:pt>
                <c:pt idx="5">
                  <c:v>8090.8728199999996</c:v>
                </c:pt>
                <c:pt idx="6">
                  <c:v>8822.1544799999992</c:v>
                </c:pt>
                <c:pt idx="7">
                  <c:v>9401.9723099999992</c:v>
                </c:pt>
                <c:pt idx="8">
                  <c:v>10157.4192</c:v>
                </c:pt>
                <c:pt idx="9">
                  <c:v>12546.643470000001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0-47F0-912F-9DF6D206047E}"/>
            </c:ext>
          </c:extLst>
        </c:ser>
        <c:ser>
          <c:idx val="0"/>
          <c:order val="1"/>
          <c:tx>
            <c:strRef>
              <c:f>'2002_2025_AYLIK_IHR'!$A$19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'2002_2025_AYLIK_IHR'!$C$19:$N$19</c:f>
              <c:numCache>
                <c:formatCode>#,##0</c:formatCode>
                <c:ptCount val="12"/>
                <c:pt idx="0">
                  <c:v>13984.519</c:v>
                </c:pt>
                <c:pt idx="1">
                  <c:v>17475.448970000001</c:v>
                </c:pt>
                <c:pt idx="2">
                  <c:v>17466.657169999999</c:v>
                </c:pt>
                <c:pt idx="3">
                  <c:v>14415.68665</c:v>
                </c:pt>
                <c:pt idx="4">
                  <c:v>14678.64143</c:v>
                </c:pt>
                <c:pt idx="5">
                  <c:v>7954.6204200000002</c:v>
                </c:pt>
                <c:pt idx="6">
                  <c:v>6293.0091000000002</c:v>
                </c:pt>
                <c:pt idx="7">
                  <c:v>5688.9342999999999</c:v>
                </c:pt>
                <c:pt idx="8">
                  <c:v>7601.4904299999998</c:v>
                </c:pt>
                <c:pt idx="9">
                  <c:v>10952.754269999999</c:v>
                </c:pt>
                <c:pt idx="10">
                  <c:v>10347.75664</c:v>
                </c:pt>
                <c:pt idx="11">
                  <c:v>13807.07789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0-47F0-912F-9DF6D2060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6736"/>
        <c:axId val="-1908999456"/>
      </c:lineChart>
      <c:catAx>
        <c:axId val="-19089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945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67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603222752893587"/>
          <c:y val="0.13523492662008801"/>
          <c:w val="0.26967741935483869"/>
          <c:h val="6.969760822150752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SU ÜRÜNLERİ VE HAY. MAM. İHRACATI (Bin $)</a:t>
            </a:r>
            <a:endParaRPr lang="tr-TR" sz="700"/>
          </a:p>
        </c:rich>
      </c:tx>
      <c:layout>
        <c:manualLayout>
          <c:xMode val="edge"/>
          <c:yMode val="edge"/>
          <c:x val="0.15214236824093086"/>
          <c:y val="2.2471910112359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30548594156736"/>
          <c:y val="0.21348393248596756"/>
          <c:w val="0.84257444205511267"/>
          <c:h val="0.54931532434850139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'2002_2025_AYLIK_IHR'!$A$20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'2002_2025_AYLIK_IHR'!$C$20:$N$20</c:f>
              <c:numCache>
                <c:formatCode>#,##0</c:formatCode>
                <c:ptCount val="12"/>
                <c:pt idx="0">
                  <c:v>284326.54002000001</c:v>
                </c:pt>
                <c:pt idx="1">
                  <c:v>275420.88746</c:v>
                </c:pt>
                <c:pt idx="2">
                  <c:v>304836.20633000002</c:v>
                </c:pt>
                <c:pt idx="3">
                  <c:v>287905.59061000001</c:v>
                </c:pt>
                <c:pt idx="4">
                  <c:v>335130.38740000001</c:v>
                </c:pt>
                <c:pt idx="5">
                  <c:v>313835.33280999999</c:v>
                </c:pt>
                <c:pt idx="6">
                  <c:v>370547.14880999998</c:v>
                </c:pt>
                <c:pt idx="7">
                  <c:v>338085.55848000001</c:v>
                </c:pt>
                <c:pt idx="8">
                  <c:v>346645.05054999999</c:v>
                </c:pt>
                <c:pt idx="9">
                  <c:v>382140.12926999998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8-4EDE-9F2C-F10EC02D2265}"/>
            </c:ext>
          </c:extLst>
        </c:ser>
        <c:ser>
          <c:idx val="0"/>
          <c:order val="1"/>
          <c:tx>
            <c:strRef>
              <c:f>'2002_2025_AYLIK_IHR'!$A$21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'2002_2025_AYLIK_IHR'!$C$21:$N$21</c:f>
              <c:numCache>
                <c:formatCode>#,##0</c:formatCode>
                <c:ptCount val="12"/>
                <c:pt idx="0">
                  <c:v>355960.40323</c:v>
                </c:pt>
                <c:pt idx="1">
                  <c:v>311356.38655</c:v>
                </c:pt>
                <c:pt idx="2">
                  <c:v>301716.02964999998</c:v>
                </c:pt>
                <c:pt idx="3">
                  <c:v>302178.77643000003</c:v>
                </c:pt>
                <c:pt idx="4">
                  <c:v>317479.84360000002</c:v>
                </c:pt>
                <c:pt idx="5">
                  <c:v>257665.70292000001</c:v>
                </c:pt>
                <c:pt idx="6">
                  <c:v>286268.30627</c:v>
                </c:pt>
                <c:pt idx="7">
                  <c:v>337285.63448000001</c:v>
                </c:pt>
                <c:pt idx="8">
                  <c:v>330368.84255</c:v>
                </c:pt>
                <c:pt idx="9">
                  <c:v>366778.44579000003</c:v>
                </c:pt>
                <c:pt idx="10">
                  <c:v>346917.12206000002</c:v>
                </c:pt>
                <c:pt idx="11">
                  <c:v>348906.67934999999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8-4EDE-9F2C-F10EC02D2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3472"/>
        <c:axId val="-1909000000"/>
      </c:lineChart>
      <c:catAx>
        <c:axId val="-19089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000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34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45574436665639"/>
          <c:y val="0.10888908549352679"/>
          <c:w val="0.27466119096509239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orientation="landscape" horizontalDpi="1200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AĞAÇ MAM. VE ORMAN ÜRÜNLERİ İHRACATI (Bin $)</a:t>
            </a:r>
          </a:p>
        </c:rich>
      </c:tx>
      <c:layout>
        <c:manualLayout>
          <c:xMode val="edge"/>
          <c:yMode val="edge"/>
          <c:x val="0.15020576131687244"/>
          <c:y val="1.9607843137254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71900888932093"/>
          <c:y val="0.19730392156862744"/>
          <c:w val="0.7942402790643468"/>
          <c:h val="0.56985294117647067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'2002_2025_AYLIK_IHR'!$A$22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'2002_2025_AYLIK_IHR'!$C$22:$N$22</c:f>
              <c:numCache>
                <c:formatCode>#,##0</c:formatCode>
                <c:ptCount val="12"/>
                <c:pt idx="0">
                  <c:v>608458.04254000005</c:v>
                </c:pt>
                <c:pt idx="1">
                  <c:v>605522.86479000002</c:v>
                </c:pt>
                <c:pt idx="2">
                  <c:v>671775.93886999995</c:v>
                </c:pt>
                <c:pt idx="3">
                  <c:v>620961.11941000004</c:v>
                </c:pt>
                <c:pt idx="4">
                  <c:v>722113.79295999999</c:v>
                </c:pt>
                <c:pt idx="5">
                  <c:v>587566.96614000003</c:v>
                </c:pt>
                <c:pt idx="6">
                  <c:v>689920.79946000001</c:v>
                </c:pt>
                <c:pt idx="7">
                  <c:v>656007.58892999997</c:v>
                </c:pt>
                <c:pt idx="8">
                  <c:v>686396.30585999996</c:v>
                </c:pt>
                <c:pt idx="9">
                  <c:v>732440.07727000001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2-40AE-9AEC-7C29F32654DF}"/>
            </c:ext>
          </c:extLst>
        </c:ser>
        <c:ser>
          <c:idx val="0"/>
          <c:order val="1"/>
          <c:tx>
            <c:strRef>
              <c:f>'2002_2025_AYLIK_IHR'!$A$23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'2002_2025_AYLIK_IHR'!$C$23:$N$23</c:f>
              <c:numCache>
                <c:formatCode>#,##0</c:formatCode>
                <c:ptCount val="12"/>
                <c:pt idx="0">
                  <c:v>601521.96655999997</c:v>
                </c:pt>
                <c:pt idx="1">
                  <c:v>652177.15725000005</c:v>
                </c:pt>
                <c:pt idx="2">
                  <c:v>675014.46615999995</c:v>
                </c:pt>
                <c:pt idx="3">
                  <c:v>582861.07472000003</c:v>
                </c:pt>
                <c:pt idx="4">
                  <c:v>736581.36320999998</c:v>
                </c:pt>
                <c:pt idx="5">
                  <c:v>544606.70472000004</c:v>
                </c:pt>
                <c:pt idx="6">
                  <c:v>706263.82525999995</c:v>
                </c:pt>
                <c:pt idx="7">
                  <c:v>664863.41949999996</c:v>
                </c:pt>
                <c:pt idx="8">
                  <c:v>660432.44600999996</c:v>
                </c:pt>
                <c:pt idx="9">
                  <c:v>688996.26254999998</c:v>
                </c:pt>
                <c:pt idx="10">
                  <c:v>669824.50552000001</c:v>
                </c:pt>
                <c:pt idx="11">
                  <c:v>708362.56281999999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2-40AE-9AEC-7C29F3265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2928"/>
        <c:axId val="-1909001088"/>
      </c:lineChart>
      <c:catAx>
        <c:axId val="-19089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108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29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15637860082305"/>
          <c:y val="9.612745098039216E-2"/>
          <c:w val="0.27522633744855968"/>
          <c:h val="7.277250270186815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TEKSTİL VE HAMMADDELERİ İHRACATI (Bin $)</a:t>
            </a:r>
          </a:p>
        </c:rich>
      </c:tx>
      <c:layout>
        <c:manualLayout>
          <c:xMode val="edge"/>
          <c:yMode val="edge"/>
          <c:x val="0.17687096255825163"/>
          <c:y val="3.70370370370370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34710553562077"/>
          <c:y val="0.20740815758158895"/>
          <c:w val="0.79387834211410224"/>
          <c:h val="0.52592782815331363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'2002_2025_AYLIK_IHR'!$A$26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'2002_2025_AYLIK_IHR'!$C$26:$N$26</c:f>
              <c:numCache>
                <c:formatCode>#,##0</c:formatCode>
                <c:ptCount val="12"/>
                <c:pt idx="0">
                  <c:v>825242.08946000005</c:v>
                </c:pt>
                <c:pt idx="1">
                  <c:v>755851.13029</c:v>
                </c:pt>
                <c:pt idx="2">
                  <c:v>838220.09294999996</c:v>
                </c:pt>
                <c:pt idx="3">
                  <c:v>770115.78246000002</c:v>
                </c:pt>
                <c:pt idx="4">
                  <c:v>852259.78812000004</c:v>
                </c:pt>
                <c:pt idx="5">
                  <c:v>692061.54550999997</c:v>
                </c:pt>
                <c:pt idx="6">
                  <c:v>776514.63369000005</c:v>
                </c:pt>
                <c:pt idx="7">
                  <c:v>749698.43871999998</c:v>
                </c:pt>
                <c:pt idx="8">
                  <c:v>786398.39904000005</c:v>
                </c:pt>
                <c:pt idx="9">
                  <c:v>840856.73516000004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C-48DC-A0F5-85AD48B1BE12}"/>
            </c:ext>
          </c:extLst>
        </c:ser>
        <c:ser>
          <c:idx val="0"/>
          <c:order val="1"/>
          <c:tx>
            <c:strRef>
              <c:f>'2002_2025_AYLIK_IHR'!$A$27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'2002_2025_AYLIK_IHR'!$C$27:$N$27</c:f>
              <c:numCache>
                <c:formatCode>#,##0</c:formatCode>
                <c:ptCount val="12"/>
                <c:pt idx="0">
                  <c:v>784249.66018000001</c:v>
                </c:pt>
                <c:pt idx="1">
                  <c:v>809950.48343000002</c:v>
                </c:pt>
                <c:pt idx="2">
                  <c:v>815958.24349999998</c:v>
                </c:pt>
                <c:pt idx="3">
                  <c:v>697559.16061999998</c:v>
                </c:pt>
                <c:pt idx="4">
                  <c:v>862638.44126999995</c:v>
                </c:pt>
                <c:pt idx="5">
                  <c:v>644673.22478000005</c:v>
                </c:pt>
                <c:pt idx="6">
                  <c:v>797411.31550999999</c:v>
                </c:pt>
                <c:pt idx="7">
                  <c:v>797982.82716999995</c:v>
                </c:pt>
                <c:pt idx="8">
                  <c:v>805205.66206</c:v>
                </c:pt>
                <c:pt idx="9">
                  <c:v>839923.57261999999</c:v>
                </c:pt>
                <c:pt idx="10">
                  <c:v>853307.90173000004</c:v>
                </c:pt>
                <c:pt idx="11">
                  <c:v>780561.65873000002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C-48DC-A0F5-85AD48B1B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8368"/>
        <c:axId val="-1908997824"/>
      </c:lineChart>
      <c:catAx>
        <c:axId val="-19089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78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83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82393272269536"/>
          <c:y val="0.12249402158063576"/>
          <c:w val="0.2903519202956773"/>
          <c:h val="7.98872363176825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DERİ VE MAMULLERİ İHRACATI (Bin $)</a:t>
            </a:r>
          </a:p>
        </c:rich>
      </c:tx>
      <c:layout>
        <c:manualLayout>
          <c:xMode val="edge"/>
          <c:yMode val="edge"/>
          <c:x val="0.1897961326262797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5555633323612326"/>
          <c:w val="0.77142934015200504"/>
          <c:h val="0.4888906571566024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'2002_2025_AYLIK_IHR'!$A$28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'2002_2025_AYLIK_IHR'!$C$28:$N$28</c:f>
              <c:numCache>
                <c:formatCode>#,##0</c:formatCode>
                <c:ptCount val="12"/>
                <c:pt idx="0">
                  <c:v>126180.88076</c:v>
                </c:pt>
                <c:pt idx="1">
                  <c:v>132254.35380000001</c:v>
                </c:pt>
                <c:pt idx="2">
                  <c:v>140706.40946</c:v>
                </c:pt>
                <c:pt idx="3">
                  <c:v>102634.82462</c:v>
                </c:pt>
                <c:pt idx="4">
                  <c:v>124101.42563</c:v>
                </c:pt>
                <c:pt idx="5">
                  <c:v>90388.979229999997</c:v>
                </c:pt>
                <c:pt idx="6">
                  <c:v>132251.63797000001</c:v>
                </c:pt>
                <c:pt idx="7">
                  <c:v>137259.76491999999</c:v>
                </c:pt>
                <c:pt idx="8">
                  <c:v>129029.50708</c:v>
                </c:pt>
                <c:pt idx="9">
                  <c:v>129964.2344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9-400C-85FF-AFB9441E77F2}"/>
            </c:ext>
          </c:extLst>
        </c:ser>
        <c:ser>
          <c:idx val="0"/>
          <c:order val="1"/>
          <c:tx>
            <c:strRef>
              <c:f>'2002_2025_AYLIK_IHR'!$A$29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'2002_2025_AYLIK_IHR'!$C$29:$N$29</c:f>
              <c:numCache>
                <c:formatCode>#,##0</c:formatCode>
                <c:ptCount val="12"/>
                <c:pt idx="0">
                  <c:v>120173.02723000001</c:v>
                </c:pt>
                <c:pt idx="1">
                  <c:v>142892.26903</c:v>
                </c:pt>
                <c:pt idx="2">
                  <c:v>145709.82208000001</c:v>
                </c:pt>
                <c:pt idx="3">
                  <c:v>105392.92955</c:v>
                </c:pt>
                <c:pt idx="4">
                  <c:v>135760.14150999999</c:v>
                </c:pt>
                <c:pt idx="5">
                  <c:v>98663.976160000006</c:v>
                </c:pt>
                <c:pt idx="6">
                  <c:v>138549.79115</c:v>
                </c:pt>
                <c:pt idx="7">
                  <c:v>147827.05361</c:v>
                </c:pt>
                <c:pt idx="8">
                  <c:v>131929.58884000001</c:v>
                </c:pt>
                <c:pt idx="9">
                  <c:v>132600.64619999999</c:v>
                </c:pt>
                <c:pt idx="10">
                  <c:v>116482.00922000001</c:v>
                </c:pt>
                <c:pt idx="11">
                  <c:v>109988.15637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9-400C-85FF-AFB9441E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4032"/>
        <c:axId val="-1912214240"/>
      </c:lineChart>
      <c:catAx>
        <c:axId val="-19122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424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40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HALI İHRACATI (Bin $)</a:t>
            </a:r>
          </a:p>
        </c:rich>
      </c:tx>
      <c:layout>
        <c:manualLayout>
          <c:xMode val="edge"/>
          <c:yMode val="edge"/>
          <c:x val="0.3204083775242397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4875661064754964"/>
          <c:w val="0.77142934015200504"/>
          <c:h val="0.50746361113793192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'2002_2025_AYLIK_IHR'!$A$30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'2002_2025_AYLIK_IHR'!$C$30:$N$30</c:f>
              <c:numCache>
                <c:formatCode>#,##0</c:formatCode>
                <c:ptCount val="12"/>
                <c:pt idx="0">
                  <c:v>229213.02712000001</c:v>
                </c:pt>
                <c:pt idx="1">
                  <c:v>227658.70558000001</c:v>
                </c:pt>
                <c:pt idx="2">
                  <c:v>234219.72373</c:v>
                </c:pt>
                <c:pt idx="3">
                  <c:v>199117.03920999999</c:v>
                </c:pt>
                <c:pt idx="4">
                  <c:v>233988.57801999999</c:v>
                </c:pt>
                <c:pt idx="5">
                  <c:v>165580.75419000001</c:v>
                </c:pt>
                <c:pt idx="6">
                  <c:v>231127.95026000001</c:v>
                </c:pt>
                <c:pt idx="7">
                  <c:v>231947.52445999999</c:v>
                </c:pt>
                <c:pt idx="8">
                  <c:v>263502.22548000002</c:v>
                </c:pt>
                <c:pt idx="9">
                  <c:v>286512.62819999998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D-4B39-AE7C-1EB53902C708}"/>
            </c:ext>
          </c:extLst>
        </c:ser>
        <c:ser>
          <c:idx val="0"/>
          <c:order val="1"/>
          <c:tx>
            <c:strRef>
              <c:f>'2002_2025_AYLIK_IHR'!$A$31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'2002_2025_AYLIK_IHR'!$C$31:$N$31</c:f>
              <c:numCache>
                <c:formatCode>#,##0</c:formatCode>
                <c:ptCount val="12"/>
                <c:pt idx="0">
                  <c:v>238938.0986</c:v>
                </c:pt>
                <c:pt idx="1">
                  <c:v>260240.04456000001</c:v>
                </c:pt>
                <c:pt idx="2">
                  <c:v>246980.57407</c:v>
                </c:pt>
                <c:pt idx="3">
                  <c:v>190090.99137999999</c:v>
                </c:pt>
                <c:pt idx="4">
                  <c:v>260317.93539</c:v>
                </c:pt>
                <c:pt idx="5">
                  <c:v>177515.19346000001</c:v>
                </c:pt>
                <c:pt idx="6">
                  <c:v>230127.81724999999</c:v>
                </c:pt>
                <c:pt idx="7">
                  <c:v>231281.49836</c:v>
                </c:pt>
                <c:pt idx="8">
                  <c:v>250243.95947999999</c:v>
                </c:pt>
                <c:pt idx="9">
                  <c:v>274182.01439000003</c:v>
                </c:pt>
                <c:pt idx="10">
                  <c:v>259893.22266999999</c:v>
                </c:pt>
                <c:pt idx="11">
                  <c:v>247137.72871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D-4B39-AE7C-1EB53902C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3696"/>
        <c:axId val="-1912213152"/>
      </c:lineChart>
      <c:catAx>
        <c:axId val="-19122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31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36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/>
              <a:t>AYLAR BAZINDA MADENCİLİK İHRACAT</a:t>
            </a:r>
            <a:r>
              <a:rPr lang="tr-TR"/>
              <a:t>I</a:t>
            </a:r>
            <a:endParaRPr lang="en-US"/>
          </a:p>
        </c:rich>
      </c:tx>
      <c:layout>
        <c:manualLayout>
          <c:xMode val="edge"/>
          <c:yMode val="edge"/>
          <c:x val="0.20134597305776514"/>
          <c:y val="3.7453183520599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55063851804235"/>
          <c:y val="0.21722925894362621"/>
          <c:w val="0.77064306488660361"/>
          <c:h val="0.50936515890229372"/>
        </c:manualLayout>
      </c:layout>
      <c:lineChart>
        <c:grouping val="standard"/>
        <c:varyColors val="0"/>
        <c:ser>
          <c:idx val="0"/>
          <c:order val="0"/>
          <c:tx>
            <c:strRef>
              <c:f>'2002_2025_AYLIK_IHR'!$A$57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'2002_2025_AYLIK_IHR'!$C$57:$N$57</c:f>
              <c:numCache>
                <c:formatCode>#,##0</c:formatCode>
                <c:ptCount val="12"/>
                <c:pt idx="0">
                  <c:v>445585.55433999997</c:v>
                </c:pt>
                <c:pt idx="1">
                  <c:v>451862.42103000003</c:v>
                </c:pt>
                <c:pt idx="2">
                  <c:v>499133.05374</c:v>
                </c:pt>
                <c:pt idx="3">
                  <c:v>465815.15151</c:v>
                </c:pt>
                <c:pt idx="4">
                  <c:v>545499.02194000001</c:v>
                </c:pt>
                <c:pt idx="5">
                  <c:v>432180.37313000002</c:v>
                </c:pt>
                <c:pt idx="6">
                  <c:v>569304.48942</c:v>
                </c:pt>
                <c:pt idx="7">
                  <c:v>521637.65886999998</c:v>
                </c:pt>
                <c:pt idx="8">
                  <c:v>490429.39669000002</c:v>
                </c:pt>
                <c:pt idx="9">
                  <c:v>566555.50026999996</c:v>
                </c:pt>
                <c:pt idx="10">
                  <c:v>485346.90466</c:v>
                </c:pt>
                <c:pt idx="11">
                  <c:v>534488.07449000003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9-4425-869C-DE79CB9FF844}"/>
            </c:ext>
          </c:extLst>
        </c:ser>
        <c:ser>
          <c:idx val="1"/>
          <c:order val="1"/>
          <c:tx>
            <c:strRef>
              <c:f>'2002_2025_AYLIK_IHR'!$A$56</c:f>
              <c:strCache>
                <c:ptCount val="1"/>
                <c:pt idx="0">
                  <c:v>2025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'2002_2025_AYLIK_IHR'!$C$56:$N$56</c:f>
              <c:numCache>
                <c:formatCode>#,##0</c:formatCode>
                <c:ptCount val="12"/>
                <c:pt idx="0">
                  <c:v>456651.92012000002</c:v>
                </c:pt>
                <c:pt idx="1">
                  <c:v>417966.86514000001</c:v>
                </c:pt>
                <c:pt idx="2">
                  <c:v>492801.63483</c:v>
                </c:pt>
                <c:pt idx="3">
                  <c:v>474424.80729999999</c:v>
                </c:pt>
                <c:pt idx="4">
                  <c:v>531058.36436000001</c:v>
                </c:pt>
                <c:pt idx="5">
                  <c:v>490543.32510000002</c:v>
                </c:pt>
                <c:pt idx="6">
                  <c:v>571166.32397999999</c:v>
                </c:pt>
                <c:pt idx="7">
                  <c:v>522522.06867000001</c:v>
                </c:pt>
                <c:pt idx="8">
                  <c:v>551182.86184000003</c:v>
                </c:pt>
                <c:pt idx="9">
                  <c:v>583810.07874000003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9-4425-869C-DE79CB9FF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80075904"/>
        <c:axId val="-2080074272"/>
      </c:lineChart>
      <c:catAx>
        <c:axId val="-20800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208007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800742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20800759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KİMYEVİ MADDELER VE MAMULLERİ İHRACATI (Bin $)</a:t>
            </a:r>
          </a:p>
        </c:rich>
      </c:tx>
      <c:layout>
        <c:manualLayout>
          <c:xMode val="edge"/>
          <c:yMode val="edge"/>
          <c:x val="0.14814836417052862"/>
          <c:y val="3.875968992248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83993821759935"/>
          <c:y val="0.25064680868379824"/>
          <c:w val="0.7736641060315943"/>
          <c:h val="0.51162984356015384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'2002_2025_AYLIK_IHR'!$A$32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'2002_2025_AYLIK_IHR'!$C$32:$N$32</c:f>
              <c:numCache>
                <c:formatCode>#,##0</c:formatCode>
                <c:ptCount val="12"/>
                <c:pt idx="0">
                  <c:v>2551186.4927699999</c:v>
                </c:pt>
                <c:pt idx="1">
                  <c:v>2485705.0140200001</c:v>
                </c:pt>
                <c:pt idx="2">
                  <c:v>2725043.5457199998</c:v>
                </c:pt>
                <c:pt idx="3">
                  <c:v>2611829.2334199999</c:v>
                </c:pt>
                <c:pt idx="4">
                  <c:v>2787311.70206</c:v>
                </c:pt>
                <c:pt idx="5">
                  <c:v>2612882.9977000002</c:v>
                </c:pt>
                <c:pt idx="6">
                  <c:v>3433779.4887999999</c:v>
                </c:pt>
                <c:pt idx="7">
                  <c:v>2610324.2605099999</c:v>
                </c:pt>
                <c:pt idx="8">
                  <c:v>2494812.7145799999</c:v>
                </c:pt>
                <c:pt idx="9">
                  <c:v>2645208.2225700002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D-4CC2-A4D7-87A5CF538DB8}"/>
            </c:ext>
          </c:extLst>
        </c:ser>
        <c:ser>
          <c:idx val="0"/>
          <c:order val="1"/>
          <c:tx>
            <c:strRef>
              <c:f>'2002_2025_AYLIK_IHR'!$A$33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'2002_2025_AYLIK_IHR'!$C$33:$N$33</c:f>
              <c:numCache>
                <c:formatCode>#,##0</c:formatCode>
                <c:ptCount val="12"/>
                <c:pt idx="0">
                  <c:v>2368035.13962</c:v>
                </c:pt>
                <c:pt idx="1">
                  <c:v>2618346.76511</c:v>
                </c:pt>
                <c:pt idx="2">
                  <c:v>3078037.79464</c:v>
                </c:pt>
                <c:pt idx="3">
                  <c:v>2491576.8566999999</c:v>
                </c:pt>
                <c:pt idx="4">
                  <c:v>3020299.3041500002</c:v>
                </c:pt>
                <c:pt idx="5">
                  <c:v>2216911.6408199999</c:v>
                </c:pt>
                <c:pt idx="6">
                  <c:v>2583332.5002100002</c:v>
                </c:pt>
                <c:pt idx="7">
                  <c:v>2555374.8700700002</c:v>
                </c:pt>
                <c:pt idx="8">
                  <c:v>2181921.02881</c:v>
                </c:pt>
                <c:pt idx="9">
                  <c:v>2450312.8160799998</c:v>
                </c:pt>
                <c:pt idx="10">
                  <c:v>2518391.9506100002</c:v>
                </c:pt>
                <c:pt idx="11">
                  <c:v>2656518.7021499998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D-4CC2-A4D7-87A5CF538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7504"/>
        <c:axId val="-1912210976"/>
      </c:lineChart>
      <c:catAx>
        <c:axId val="-19122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0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75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MAKİNE VE AKSAMLARI İHRACATI (Bin $)</a:t>
            </a:r>
          </a:p>
        </c:rich>
      </c:tx>
      <c:layout>
        <c:manualLayout>
          <c:xMode val="edge"/>
          <c:yMode val="edge"/>
          <c:x val="0.1673471530344425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29909162156335"/>
          <c:y val="0.17537345384913924"/>
          <c:w val="0.80976314834393193"/>
          <c:h val="0.61318525482822106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'2002_2025_AYLIK_IHR'!$A$42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'2002_2025_AYLIK_IHR'!$C$42:$N$42</c:f>
              <c:numCache>
                <c:formatCode>#,##0</c:formatCode>
                <c:ptCount val="12"/>
                <c:pt idx="0">
                  <c:v>790400.97892999998</c:v>
                </c:pt>
                <c:pt idx="1">
                  <c:v>807943.61383000005</c:v>
                </c:pt>
                <c:pt idx="2">
                  <c:v>915321.13395000005</c:v>
                </c:pt>
                <c:pt idx="3">
                  <c:v>853240.65761999995</c:v>
                </c:pt>
                <c:pt idx="4">
                  <c:v>1006914.91689</c:v>
                </c:pt>
                <c:pt idx="5">
                  <c:v>798627.70643000002</c:v>
                </c:pt>
                <c:pt idx="6">
                  <c:v>985535.89167000004</c:v>
                </c:pt>
                <c:pt idx="7">
                  <c:v>962816.38841999997</c:v>
                </c:pt>
                <c:pt idx="8">
                  <c:v>941075.92705000006</c:v>
                </c:pt>
                <c:pt idx="9">
                  <c:v>1069012.1990499999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6-4262-BD13-C4893219C019}"/>
            </c:ext>
          </c:extLst>
        </c:ser>
        <c:ser>
          <c:idx val="0"/>
          <c:order val="1"/>
          <c:tx>
            <c:strRef>
              <c:f>'2002_2025_AYLIK_IHR'!$A$43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'2002_2025_AYLIK_IHR'!$C$43:$N$43</c:f>
              <c:numCache>
                <c:formatCode>#,##0</c:formatCode>
                <c:ptCount val="12"/>
                <c:pt idx="0">
                  <c:v>823083.55226000003</c:v>
                </c:pt>
                <c:pt idx="1">
                  <c:v>910239.89621000004</c:v>
                </c:pt>
                <c:pt idx="2">
                  <c:v>1026215.38596</c:v>
                </c:pt>
                <c:pt idx="3">
                  <c:v>844582.79347000003</c:v>
                </c:pt>
                <c:pt idx="4">
                  <c:v>1064941.88641</c:v>
                </c:pt>
                <c:pt idx="5">
                  <c:v>763648.60150999995</c:v>
                </c:pt>
                <c:pt idx="6">
                  <c:v>945812.82868999999</c:v>
                </c:pt>
                <c:pt idx="7">
                  <c:v>974735.64197</c:v>
                </c:pt>
                <c:pt idx="8">
                  <c:v>925482.00340000005</c:v>
                </c:pt>
                <c:pt idx="9">
                  <c:v>995003.39237000002</c:v>
                </c:pt>
                <c:pt idx="10">
                  <c:v>944157.44065999996</c:v>
                </c:pt>
                <c:pt idx="11">
                  <c:v>963662.29972000001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6-4262-BD13-C4893219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2064"/>
        <c:axId val="-1912221312"/>
      </c:lineChart>
      <c:catAx>
        <c:axId val="-19122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213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20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OTOMOTİV ENDÜSTRİSİ İHRACATI (Bin $)</a:t>
            </a:r>
            <a:endParaRPr lang="tr-TR" sz="700"/>
          </a:p>
        </c:rich>
      </c:tx>
      <c:layout>
        <c:manualLayout>
          <c:xMode val="edge"/>
          <c:yMode val="edge"/>
          <c:x val="0.25253530555644105"/>
          <c:y val="4.2446941323345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9681289838767"/>
          <c:y val="0.1610494755571284"/>
          <c:w val="0.78367425031315086"/>
          <c:h val="0.57303567391154753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'2002_2025_AYLIK_IHR'!$A$36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'2002_2025_AYLIK_IHR'!$C$36:$N$36</c:f>
              <c:numCache>
                <c:formatCode>#,##0</c:formatCode>
                <c:ptCount val="12"/>
                <c:pt idx="0">
                  <c:v>2996459.9095200002</c:v>
                </c:pt>
                <c:pt idx="1">
                  <c:v>2976626.7401200002</c:v>
                </c:pt>
                <c:pt idx="2">
                  <c:v>3514226.14922</c:v>
                </c:pt>
                <c:pt idx="3">
                  <c:v>3141777.5506199999</c:v>
                </c:pt>
                <c:pt idx="4">
                  <c:v>3942631.4788099998</c:v>
                </c:pt>
                <c:pt idx="5">
                  <c:v>3405523.9833499999</c:v>
                </c:pt>
                <c:pt idx="6">
                  <c:v>3835393.7522700001</c:v>
                </c:pt>
                <c:pt idx="7">
                  <c:v>2731258.5831499998</c:v>
                </c:pt>
                <c:pt idx="8">
                  <c:v>3659626.15392</c:v>
                </c:pt>
                <c:pt idx="9">
                  <c:v>3815606.2928800001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F-44C0-9690-A70C16799082}"/>
            </c:ext>
          </c:extLst>
        </c:ser>
        <c:ser>
          <c:idx val="0"/>
          <c:order val="1"/>
          <c:tx>
            <c:strRef>
              <c:f>'2002_2025_AYLIK_IHR'!$A$37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'2002_2025_AYLIK_IHR'!$C$37:$N$37</c:f>
              <c:numCache>
                <c:formatCode>#,##0</c:formatCode>
                <c:ptCount val="12"/>
                <c:pt idx="0">
                  <c:v>2776665.59663</c:v>
                </c:pt>
                <c:pt idx="1">
                  <c:v>3127361.6659300001</c:v>
                </c:pt>
                <c:pt idx="2">
                  <c:v>3221020.51407</c:v>
                </c:pt>
                <c:pt idx="3">
                  <c:v>2739689.4615000002</c:v>
                </c:pt>
                <c:pt idx="4">
                  <c:v>3211065.4572600001</c:v>
                </c:pt>
                <c:pt idx="5">
                  <c:v>2613742.4381599999</c:v>
                </c:pt>
                <c:pt idx="6">
                  <c:v>3119637.13705</c:v>
                </c:pt>
                <c:pt idx="7">
                  <c:v>2697142.1847799998</c:v>
                </c:pt>
                <c:pt idx="8">
                  <c:v>3399945.0989700002</c:v>
                </c:pt>
                <c:pt idx="9">
                  <c:v>3570447.2713899999</c:v>
                </c:pt>
                <c:pt idx="10">
                  <c:v>3237168.0742700002</c:v>
                </c:pt>
                <c:pt idx="11">
                  <c:v>3483709.4812699999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F-44C0-9690-A70C16799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3488"/>
        <c:axId val="-1912212608"/>
      </c:lineChart>
      <c:catAx>
        <c:axId val="-19122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260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34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ELEKTRİK ELEKTRONİK </a:t>
            </a:r>
            <a:r>
              <a:rPr lang="tr-TR" sz="1000" baseline="0"/>
              <a:t>VE HİZMET </a:t>
            </a:r>
            <a:r>
              <a:rPr lang="en-US" sz="1000"/>
              <a:t>İHRACATI </a:t>
            </a:r>
            <a:r>
              <a:rPr lang="tr-TR" sz="1000"/>
              <a:t> </a:t>
            </a:r>
            <a:r>
              <a:rPr lang="en-US" sz="1000"/>
              <a:t>(Bin $)</a:t>
            </a:r>
          </a:p>
        </c:rich>
      </c:tx>
      <c:layout>
        <c:manualLayout>
          <c:xMode val="edge"/>
          <c:yMode val="edge"/>
          <c:x val="0.17293786129494548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97804147720971"/>
          <c:y val="0.18909090909090953"/>
          <c:w val="0.8067191601049869"/>
          <c:h val="0.57212121212121214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'2002_2025_AYLIK_IHR'!$A$40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'2002_2025_AYLIK_IHR'!$C$40:$N$40</c:f>
              <c:numCache>
                <c:formatCode>#,##0</c:formatCode>
                <c:ptCount val="12"/>
                <c:pt idx="0">
                  <c:v>1223800.7147299999</c:v>
                </c:pt>
                <c:pt idx="1">
                  <c:v>1292842.85684</c:v>
                </c:pt>
                <c:pt idx="2">
                  <c:v>1477731.05434</c:v>
                </c:pt>
                <c:pt idx="3">
                  <c:v>1379042.5624200001</c:v>
                </c:pt>
                <c:pt idx="4">
                  <c:v>1673197.702</c:v>
                </c:pt>
                <c:pt idx="5">
                  <c:v>1274759.0796399999</c:v>
                </c:pt>
                <c:pt idx="6">
                  <c:v>1564080.0984499999</c:v>
                </c:pt>
                <c:pt idx="7">
                  <c:v>1489630.41604</c:v>
                </c:pt>
                <c:pt idx="8">
                  <c:v>1510199.7315700001</c:v>
                </c:pt>
                <c:pt idx="9">
                  <c:v>1643927.49336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5-4170-952C-28B5E0B441D8}"/>
            </c:ext>
          </c:extLst>
        </c:ser>
        <c:ser>
          <c:idx val="0"/>
          <c:order val="1"/>
          <c:tx>
            <c:strRef>
              <c:f>'2002_2025_AYLIK_IHR'!$A$41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'2002_2025_AYLIK_IHR'!$C$41:$N$41</c:f>
              <c:numCache>
                <c:formatCode>#,##0</c:formatCode>
                <c:ptCount val="12"/>
                <c:pt idx="0">
                  <c:v>1207598.6345800001</c:v>
                </c:pt>
                <c:pt idx="1">
                  <c:v>1286242.07118</c:v>
                </c:pt>
                <c:pt idx="2">
                  <c:v>1459950.6703300001</c:v>
                </c:pt>
                <c:pt idx="3">
                  <c:v>1195145.94982</c:v>
                </c:pt>
                <c:pt idx="4">
                  <c:v>1494937.4650000001</c:v>
                </c:pt>
                <c:pt idx="5">
                  <c:v>1188416.6811200001</c:v>
                </c:pt>
                <c:pt idx="6">
                  <c:v>1407417.8941899999</c:v>
                </c:pt>
                <c:pt idx="7">
                  <c:v>1476067.5599199999</c:v>
                </c:pt>
                <c:pt idx="8">
                  <c:v>1477180.2985</c:v>
                </c:pt>
                <c:pt idx="9">
                  <c:v>1549494.7373599999</c:v>
                </c:pt>
                <c:pt idx="10">
                  <c:v>1447954.2734399999</c:v>
                </c:pt>
                <c:pt idx="11">
                  <c:v>1476889.7602899999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5-4170-952C-28B5E0B44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4576"/>
        <c:axId val="-1912218048"/>
      </c:lineChart>
      <c:catAx>
        <c:axId val="-19122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8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80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457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HAZIR GİYİM VE KONFEKSİYON İHRACATI (Bin $)</a:t>
            </a:r>
          </a:p>
        </c:rich>
      </c:tx>
      <c:layout>
        <c:manualLayout>
          <c:xMode val="edge"/>
          <c:yMode val="edge"/>
          <c:x val="0.16530637895615161"/>
          <c:y val="4.91367861885790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5711607478"/>
          <c:y val="0.22576361221779548"/>
          <c:w val="0.79387834211410224"/>
          <c:h val="0.50199203187250996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'2002_2025_AYLIK_IHR'!$A$34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'2002_2025_AYLIK_IHR'!$C$34:$N$34</c:f>
              <c:numCache>
                <c:formatCode>#,##0</c:formatCode>
                <c:ptCount val="12"/>
                <c:pt idx="0">
                  <c:v>1409360.46187</c:v>
                </c:pt>
                <c:pt idx="1">
                  <c:v>1354889.5427000001</c:v>
                </c:pt>
                <c:pt idx="2">
                  <c:v>1414053.1794</c:v>
                </c:pt>
                <c:pt idx="3">
                  <c:v>1225636.77116</c:v>
                </c:pt>
                <c:pt idx="4">
                  <c:v>1514593.5142600001</c:v>
                </c:pt>
                <c:pt idx="5">
                  <c:v>1196605.17484</c:v>
                </c:pt>
                <c:pt idx="6">
                  <c:v>1582270.62038</c:v>
                </c:pt>
                <c:pt idx="7">
                  <c:v>1521076.5215799999</c:v>
                </c:pt>
                <c:pt idx="8">
                  <c:v>1488879.01703</c:v>
                </c:pt>
                <c:pt idx="9">
                  <c:v>1512143.8872199999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4-4C45-85C7-81E1087A311C}"/>
            </c:ext>
          </c:extLst>
        </c:ser>
        <c:ser>
          <c:idx val="0"/>
          <c:order val="1"/>
          <c:tx>
            <c:strRef>
              <c:f>'2002_2025_AYLIK_IHR'!$A$35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'2002_2025_AYLIK_IHR'!$C$35:$N$35</c:f>
              <c:numCache>
                <c:formatCode>#,##0</c:formatCode>
                <c:ptCount val="12"/>
                <c:pt idx="0">
                  <c:v>1417883.9688500001</c:v>
                </c:pt>
                <c:pt idx="1">
                  <c:v>1497994.3489699999</c:v>
                </c:pt>
                <c:pt idx="2">
                  <c:v>1611586.57895</c:v>
                </c:pt>
                <c:pt idx="3">
                  <c:v>1225747.8668899999</c:v>
                </c:pt>
                <c:pt idx="4">
                  <c:v>1640627.1478299999</c:v>
                </c:pt>
                <c:pt idx="5">
                  <c:v>1294122.2994899999</c:v>
                </c:pt>
                <c:pt idx="6">
                  <c:v>1657555.6461199999</c:v>
                </c:pt>
                <c:pt idx="7">
                  <c:v>1667669.7620399999</c:v>
                </c:pt>
                <c:pt idx="8">
                  <c:v>1580749.6290599999</c:v>
                </c:pt>
                <c:pt idx="9">
                  <c:v>1571755.8652999999</c:v>
                </c:pt>
                <c:pt idx="10">
                  <c:v>1485248.01743</c:v>
                </c:pt>
                <c:pt idx="11">
                  <c:v>1260048.39118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4-4C45-85C7-81E1087A3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0768"/>
        <c:axId val="-1912219680"/>
      </c:lineChart>
      <c:catAx>
        <c:axId val="-19122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96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0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549124216615775"/>
          <c:y val="0.13248339973439574"/>
          <c:w val="0.26913480885311869"/>
          <c:h val="7.886103878449456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DEMİR VE DEMİRDIŞI METALLER İHRACATI (Bin $)</a:t>
            </a:r>
          </a:p>
        </c:rich>
      </c:tx>
      <c:layout>
        <c:manualLayout>
          <c:xMode val="edge"/>
          <c:yMode val="edge"/>
          <c:x val="0.2034015748031496"/>
          <c:y val="4.7263681592039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4307140178907"/>
          <c:y val="0.250000391742077"/>
          <c:w val="0.80612325227524362"/>
          <c:h val="0.4850755106465548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'2002_2025_AYLIK_IHR'!$A$44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'2002_2025_AYLIK_IHR'!$C$44:$N$44</c:f>
              <c:numCache>
                <c:formatCode>#,##0</c:formatCode>
                <c:ptCount val="12"/>
                <c:pt idx="0">
                  <c:v>1010519.9656699999</c:v>
                </c:pt>
                <c:pt idx="1">
                  <c:v>1020388.04003</c:v>
                </c:pt>
                <c:pt idx="2">
                  <c:v>1134545.7026899999</c:v>
                </c:pt>
                <c:pt idx="3">
                  <c:v>1080038.05617</c:v>
                </c:pt>
                <c:pt idx="4">
                  <c:v>1234857.78945</c:v>
                </c:pt>
                <c:pt idx="5">
                  <c:v>967739.74861999997</c:v>
                </c:pt>
                <c:pt idx="6">
                  <c:v>1187314.20426</c:v>
                </c:pt>
                <c:pt idx="7">
                  <c:v>1098710.2722499999</c:v>
                </c:pt>
                <c:pt idx="8">
                  <c:v>1131444.86947</c:v>
                </c:pt>
                <c:pt idx="9">
                  <c:v>1219287.2578199999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3-4F87-BB4D-7D8AA3CFD930}"/>
            </c:ext>
          </c:extLst>
        </c:ser>
        <c:ser>
          <c:idx val="0"/>
          <c:order val="1"/>
          <c:tx>
            <c:strRef>
              <c:f>'2002_2025_AYLIK_IHR'!$A$45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'2002_2025_AYLIK_IHR'!$C$45:$N$45</c:f>
              <c:numCache>
                <c:formatCode>#,##0</c:formatCode>
                <c:ptCount val="12"/>
                <c:pt idx="0">
                  <c:v>938374.95611999999</c:v>
                </c:pt>
                <c:pt idx="1">
                  <c:v>982551.14778999996</c:v>
                </c:pt>
                <c:pt idx="2">
                  <c:v>1078724.2892400001</c:v>
                </c:pt>
                <c:pt idx="3">
                  <c:v>916493.77237999998</c:v>
                </c:pt>
                <c:pt idx="4">
                  <c:v>1205377.96581</c:v>
                </c:pt>
                <c:pt idx="5">
                  <c:v>935318.17628999997</c:v>
                </c:pt>
                <c:pt idx="6">
                  <c:v>1101763.2509600001</c:v>
                </c:pt>
                <c:pt idx="7">
                  <c:v>1077827.18777</c:v>
                </c:pt>
                <c:pt idx="8">
                  <c:v>1042520.0620799999</c:v>
                </c:pt>
                <c:pt idx="9">
                  <c:v>1118107.8622399999</c:v>
                </c:pt>
                <c:pt idx="10">
                  <c:v>1058856.10137</c:v>
                </c:pt>
                <c:pt idx="11">
                  <c:v>972277.74262999999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3-4F87-BB4D-7D8AA3CFD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2512"/>
        <c:axId val="-1951184688"/>
      </c:lineChart>
      <c:catAx>
        <c:axId val="-19511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468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25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15046333494023"/>
          <c:y val="0.15920398009950248"/>
          <c:w val="0.2903519202956773"/>
          <c:h val="8.04834097230383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ÇİMENTO CAM SERAMİK VE TOPRAK ÜRÜNLERİ İHRACATI (Bin $)</a:t>
            </a:r>
            <a:endParaRPr lang="tr-TR" sz="700" b="1"/>
          </a:p>
        </c:rich>
      </c:tx>
      <c:layout>
        <c:manualLayout>
          <c:xMode val="edge"/>
          <c:yMode val="edge"/>
          <c:x val="0.14693898976913675"/>
          <c:y val="1.7412935323383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23880640524138091"/>
          <c:w val="0.81020488899562437"/>
          <c:h val="0.47388146040086643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'2002_2025_AYLIK_IHR'!$A$48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'2002_2025_AYLIK_IHR'!$C$48:$N$48</c:f>
              <c:numCache>
                <c:formatCode>#,##0</c:formatCode>
                <c:ptCount val="12"/>
                <c:pt idx="0">
                  <c:v>317186.10092</c:v>
                </c:pt>
                <c:pt idx="1">
                  <c:v>320215.90902999998</c:v>
                </c:pt>
                <c:pt idx="2">
                  <c:v>375147.76507999998</c:v>
                </c:pt>
                <c:pt idx="3">
                  <c:v>387284.42483999999</c:v>
                </c:pt>
                <c:pt idx="4">
                  <c:v>413280.97161000001</c:v>
                </c:pt>
                <c:pt idx="5">
                  <c:v>365443.55935</c:v>
                </c:pt>
                <c:pt idx="6">
                  <c:v>427252.61884000001</c:v>
                </c:pt>
                <c:pt idx="7">
                  <c:v>363927.81518999999</c:v>
                </c:pt>
                <c:pt idx="8">
                  <c:v>381745.08932999999</c:v>
                </c:pt>
                <c:pt idx="9">
                  <c:v>402002.50899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8-4D92-8BCF-89562101FD9D}"/>
            </c:ext>
          </c:extLst>
        </c:ser>
        <c:ser>
          <c:idx val="0"/>
          <c:order val="1"/>
          <c:tx>
            <c:strRef>
              <c:f>'2002_2025_AYLIK_IHR'!$A$49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'2002_2025_AYLIK_IHR'!$C$49:$N$49</c:f>
              <c:numCache>
                <c:formatCode>#,##0</c:formatCode>
                <c:ptCount val="12"/>
                <c:pt idx="0">
                  <c:v>322327.83571999997</c:v>
                </c:pt>
                <c:pt idx="1">
                  <c:v>348209.80783000001</c:v>
                </c:pt>
                <c:pt idx="2">
                  <c:v>385061.33549000003</c:v>
                </c:pt>
                <c:pt idx="3">
                  <c:v>334330.47073</c:v>
                </c:pt>
                <c:pt idx="4">
                  <c:v>419447.12485000002</c:v>
                </c:pt>
                <c:pt idx="5">
                  <c:v>332515.08912000002</c:v>
                </c:pt>
                <c:pt idx="6">
                  <c:v>381421.19212000002</c:v>
                </c:pt>
                <c:pt idx="7">
                  <c:v>362541.25273000001</c:v>
                </c:pt>
                <c:pt idx="8">
                  <c:v>375761.42826000002</c:v>
                </c:pt>
                <c:pt idx="9">
                  <c:v>364343.08331000002</c:v>
                </c:pt>
                <c:pt idx="10">
                  <c:v>345263.40818000003</c:v>
                </c:pt>
                <c:pt idx="11">
                  <c:v>339573.18560999999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8-4D92-8BCF-89562101F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92848"/>
        <c:axId val="-1951187408"/>
      </c:lineChart>
      <c:catAx>
        <c:axId val="-195119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740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28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MÜCEVHER İHRACATI (Bin $)</a:t>
            </a:r>
          </a:p>
        </c:rich>
      </c:tx>
      <c:layout>
        <c:manualLayout>
          <c:xMode val="edge"/>
          <c:yMode val="edge"/>
          <c:x val="0.31793884198210159"/>
          <c:y val="4.5679012345679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65895742924319"/>
          <c:y val="0.18518585498356113"/>
          <c:w val="0.79116621008685151"/>
          <c:h val="0.5185203939539712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'2002_2025_AYLIK_IHR'!$A$50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'2002_2025_AYLIK_IHR'!$C$50:$N$50</c:f>
              <c:numCache>
                <c:formatCode>#,##0</c:formatCode>
                <c:ptCount val="12"/>
                <c:pt idx="0">
                  <c:v>1162578.19897</c:v>
                </c:pt>
                <c:pt idx="1">
                  <c:v>877850.07197000005</c:v>
                </c:pt>
                <c:pt idx="2">
                  <c:v>566417.96073000005</c:v>
                </c:pt>
                <c:pt idx="3">
                  <c:v>503194.10772000003</c:v>
                </c:pt>
                <c:pt idx="4">
                  <c:v>854173.58944999997</c:v>
                </c:pt>
                <c:pt idx="5">
                  <c:v>380342.52146000002</c:v>
                </c:pt>
                <c:pt idx="6">
                  <c:v>739480.28032000002</c:v>
                </c:pt>
                <c:pt idx="7">
                  <c:v>587450.46395</c:v>
                </c:pt>
                <c:pt idx="8">
                  <c:v>502916.20007000002</c:v>
                </c:pt>
                <c:pt idx="9">
                  <c:v>553967.13427000004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F-4EFA-8A15-3AD98E2FF4AD}"/>
            </c:ext>
          </c:extLst>
        </c:ser>
        <c:ser>
          <c:idx val="0"/>
          <c:order val="1"/>
          <c:tx>
            <c:strRef>
              <c:f>'2002_2025_AYLIK_IHR'!$A$51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'2002_2025_AYLIK_IHR'!$C$51:$N$51</c:f>
              <c:numCache>
                <c:formatCode>#,##0</c:formatCode>
                <c:ptCount val="12"/>
                <c:pt idx="0">
                  <c:v>467741.89817</c:v>
                </c:pt>
                <c:pt idx="1">
                  <c:v>481096.82188</c:v>
                </c:pt>
                <c:pt idx="2">
                  <c:v>544457.50179000001</c:v>
                </c:pt>
                <c:pt idx="3">
                  <c:v>341928.67125999997</c:v>
                </c:pt>
                <c:pt idx="4">
                  <c:v>581582.99901999999</c:v>
                </c:pt>
                <c:pt idx="5">
                  <c:v>402423.97295000002</c:v>
                </c:pt>
                <c:pt idx="6">
                  <c:v>953690.73649000004</c:v>
                </c:pt>
                <c:pt idx="7">
                  <c:v>962209.15985000005</c:v>
                </c:pt>
                <c:pt idx="8">
                  <c:v>669029.85039000004</c:v>
                </c:pt>
                <c:pt idx="9">
                  <c:v>754775.83406999998</c:v>
                </c:pt>
                <c:pt idx="10">
                  <c:v>684358.59065999999</c:v>
                </c:pt>
                <c:pt idx="11">
                  <c:v>631235.73884000001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F-4EFA-8A15-3AD98E2FF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4144"/>
        <c:axId val="-1951183600"/>
      </c:lineChart>
      <c:catAx>
        <c:axId val="-19511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36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41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ÇELİK İHRACATI</a:t>
            </a:r>
            <a:r>
              <a:rPr lang="tr-TR" baseline="0"/>
              <a:t> </a:t>
            </a:r>
            <a:r>
              <a:rPr lang="tr-TR"/>
              <a:t>(Bin $)</a:t>
            </a:r>
          </a:p>
        </c:rich>
      </c:tx>
      <c:layout>
        <c:manualLayout>
          <c:xMode val="edge"/>
          <c:yMode val="edge"/>
          <c:x val="0.34691106585200271"/>
          <c:y val="3.6900369003690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82281059063141"/>
          <c:y val="0.19926238002537525"/>
          <c:w val="0.80651731160896056"/>
          <c:h val="0.5387463581540417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'2002_2025_AYLIK_IHR'!$C$46:$N$46</c:f>
              <c:numCache>
                <c:formatCode>#,##0</c:formatCode>
                <c:ptCount val="12"/>
                <c:pt idx="0">
                  <c:v>1245439.9818800001</c:v>
                </c:pt>
                <c:pt idx="1">
                  <c:v>1232211.62479</c:v>
                </c:pt>
                <c:pt idx="2">
                  <c:v>1539386.2538600001</c:v>
                </c:pt>
                <c:pt idx="3">
                  <c:v>1299201.7090799999</c:v>
                </c:pt>
                <c:pt idx="4">
                  <c:v>1496679.32302</c:v>
                </c:pt>
                <c:pt idx="5">
                  <c:v>1427781.49382</c:v>
                </c:pt>
                <c:pt idx="6">
                  <c:v>1350955.18563</c:v>
                </c:pt>
                <c:pt idx="7">
                  <c:v>1364406.12149</c:v>
                </c:pt>
                <c:pt idx="8">
                  <c:v>1485110.8850700001</c:v>
                </c:pt>
                <c:pt idx="9">
                  <c:v>1294000.73755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E-42B5-9807-8FD69DC2BC16}"/>
            </c:ext>
          </c:extLst>
        </c:ser>
        <c:ser>
          <c:idx val="0"/>
          <c:order val="1"/>
          <c:tx>
            <c:strRef>
              <c:f>'2002_2025_AYLIK_IHR'!$A$47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'2002_2025_AYLIK_IHR'!$C$47:$N$47</c:f>
              <c:numCache>
                <c:formatCode>#,##0</c:formatCode>
                <c:ptCount val="12"/>
                <c:pt idx="0">
                  <c:v>1113592.35036</c:v>
                </c:pt>
                <c:pt idx="1">
                  <c:v>1375354.0140800001</c:v>
                </c:pt>
                <c:pt idx="2">
                  <c:v>1467693.5105699999</c:v>
                </c:pt>
                <c:pt idx="3">
                  <c:v>1192080.6555399999</c:v>
                </c:pt>
                <c:pt idx="4">
                  <c:v>1452071.49911</c:v>
                </c:pt>
                <c:pt idx="5">
                  <c:v>1312279.8658100001</c:v>
                </c:pt>
                <c:pt idx="6">
                  <c:v>1415847.8846100001</c:v>
                </c:pt>
                <c:pt idx="7">
                  <c:v>1404791.62567</c:v>
                </c:pt>
                <c:pt idx="8">
                  <c:v>1466592.42056</c:v>
                </c:pt>
                <c:pt idx="9">
                  <c:v>1253390.52596</c:v>
                </c:pt>
                <c:pt idx="10">
                  <c:v>1246105.3902100001</c:v>
                </c:pt>
                <c:pt idx="11">
                  <c:v>1433523.2679900001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E-42B5-9807-8FD69DC2B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1424"/>
        <c:axId val="-1951195024"/>
      </c:lineChart>
      <c:catAx>
        <c:axId val="-195118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950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14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MADENCİLİK ÜRÜNLERİ İHRACATI (Bin $)</a:t>
            </a:r>
          </a:p>
        </c:rich>
      </c:tx>
      <c:layout>
        <c:manualLayout>
          <c:xMode val="edge"/>
          <c:yMode val="edge"/>
          <c:x val="0.23400000000000001"/>
          <c:y val="4.74406733641053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'2002_2025_AYLIK_IHR'!$A$58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'2002_2025_AYLIK_IHR'!$C$58:$N$58</c:f>
              <c:numCache>
                <c:formatCode>#,##0</c:formatCode>
                <c:ptCount val="12"/>
                <c:pt idx="0">
                  <c:v>456651.92012000002</c:v>
                </c:pt>
                <c:pt idx="1">
                  <c:v>417966.86514000001</c:v>
                </c:pt>
                <c:pt idx="2">
                  <c:v>492801.63483</c:v>
                </c:pt>
                <c:pt idx="3">
                  <c:v>474424.80729999999</c:v>
                </c:pt>
                <c:pt idx="4">
                  <c:v>531058.36436000001</c:v>
                </c:pt>
                <c:pt idx="5">
                  <c:v>490543.32510000002</c:v>
                </c:pt>
                <c:pt idx="6">
                  <c:v>571166.32397999999</c:v>
                </c:pt>
                <c:pt idx="7">
                  <c:v>522522.06867000001</c:v>
                </c:pt>
                <c:pt idx="8">
                  <c:v>551182.86184000003</c:v>
                </c:pt>
                <c:pt idx="9">
                  <c:v>583810.07874000003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2-47A4-9D91-862489D728A2}"/>
            </c:ext>
          </c:extLst>
        </c:ser>
        <c:ser>
          <c:idx val="0"/>
          <c:order val="1"/>
          <c:tx>
            <c:strRef>
              <c:f>'2002_2025_AYLIK_IHR'!$A$59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'2002_2025_AYLIK_IHR'!$C$59:$N$59</c:f>
              <c:numCache>
                <c:formatCode>#,##0</c:formatCode>
                <c:ptCount val="12"/>
                <c:pt idx="0">
                  <c:v>445585.55433999997</c:v>
                </c:pt>
                <c:pt idx="1">
                  <c:v>451862.42103000003</c:v>
                </c:pt>
                <c:pt idx="2">
                  <c:v>499133.05374</c:v>
                </c:pt>
                <c:pt idx="3">
                  <c:v>465815.15151</c:v>
                </c:pt>
                <c:pt idx="4">
                  <c:v>545499.02194000001</c:v>
                </c:pt>
                <c:pt idx="5">
                  <c:v>432180.37313000002</c:v>
                </c:pt>
                <c:pt idx="6">
                  <c:v>569304.48942</c:v>
                </c:pt>
                <c:pt idx="7">
                  <c:v>521637.65886999998</c:v>
                </c:pt>
                <c:pt idx="8">
                  <c:v>490429.39669000002</c:v>
                </c:pt>
                <c:pt idx="9">
                  <c:v>566555.50026999996</c:v>
                </c:pt>
                <c:pt idx="10">
                  <c:v>485346.90466</c:v>
                </c:pt>
                <c:pt idx="11">
                  <c:v>534488.07449000003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2-47A4-9D91-862489D72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9040"/>
        <c:axId val="-1951189584"/>
      </c:lineChart>
      <c:catAx>
        <c:axId val="-19511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95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90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AYLAR BAZINDA TOPLAM İHRACAT
</a:t>
            </a:r>
          </a:p>
        </c:rich>
      </c:tx>
      <c:layout>
        <c:manualLayout>
          <c:xMode val="edge"/>
          <c:yMode val="edge"/>
          <c:x val="0.27731374487279997"/>
          <c:y val="3.6630036630036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21967963386727"/>
          <c:y val="0.21611798920411671"/>
          <c:w val="0.75972540045766757"/>
          <c:h val="0.51648536403017697"/>
        </c:manualLayout>
      </c:layout>
      <c:lineChart>
        <c:grouping val="standard"/>
        <c:varyColors val="0"/>
        <c:ser>
          <c:idx val="0"/>
          <c:order val="0"/>
          <c:tx>
            <c:strRef>
              <c:f>'2002_2025_AYLIK_IHR'!$A$82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'2002_2025_AYLIK_IHR'!$C$82:$N$82</c:f>
              <c:numCache>
                <c:formatCode>#,##0</c:formatCode>
                <c:ptCount val="12"/>
                <c:pt idx="0">
                  <c:v>20000625</c:v>
                </c:pt>
                <c:pt idx="1">
                  <c:v>21091519</c:v>
                </c:pt>
                <c:pt idx="2">
                  <c:v>22648722</c:v>
                </c:pt>
                <c:pt idx="3">
                  <c:v>19292521</c:v>
                </c:pt>
                <c:pt idx="4">
                  <c:v>24180070</c:v>
                </c:pt>
                <c:pt idx="5">
                  <c:v>19015329</c:v>
                </c:pt>
                <c:pt idx="6">
                  <c:v>22475505</c:v>
                </c:pt>
                <c:pt idx="7">
                  <c:v>22000689</c:v>
                </c:pt>
                <c:pt idx="8">
                  <c:v>21956026</c:v>
                </c:pt>
                <c:pt idx="9">
                  <c:v>23473313</c:v>
                </c:pt>
                <c:pt idx="10">
                  <c:v>22236792</c:v>
                </c:pt>
                <c:pt idx="11">
                  <c:v>23407021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9-4A68-A978-839CDC97D32B}"/>
            </c:ext>
          </c:extLst>
        </c:ser>
        <c:ser>
          <c:idx val="1"/>
          <c:order val="1"/>
          <c:tx>
            <c:strRef>
              <c:f>'2002_2025_AYLIK_IHR'!$A$83</c:f>
              <c:strCache>
                <c:ptCount val="1"/>
                <c:pt idx="0">
                  <c:v>2025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'2002_2025_AYLIK_IHR'!$C$83:$N$83</c:f>
              <c:numCache>
                <c:formatCode>#,##0</c:formatCode>
                <c:ptCount val="12"/>
                <c:pt idx="0">
                  <c:v>21160733</c:v>
                </c:pt>
                <c:pt idx="1">
                  <c:v>20730574</c:v>
                </c:pt>
                <c:pt idx="2">
                  <c:v>23402200</c:v>
                </c:pt>
                <c:pt idx="3">
                  <c:v>20781491</c:v>
                </c:pt>
                <c:pt idx="4">
                  <c:v>24819616</c:v>
                </c:pt>
                <c:pt idx="5">
                  <c:v>20482335</c:v>
                </c:pt>
                <c:pt idx="6">
                  <c:v>24911670</c:v>
                </c:pt>
                <c:pt idx="7">
                  <c:v>21713450</c:v>
                </c:pt>
                <c:pt idx="8">
                  <c:v>22575581</c:v>
                </c:pt>
                <c:pt idx="9">
                  <c:v>24000789.460310001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9-4A68-A978-839CDC97D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49760"/>
        <c:axId val="-1907357376"/>
      </c:lineChart>
      <c:catAx>
        <c:axId val="-19073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73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976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GEMİ</a:t>
            </a:r>
            <a:r>
              <a:rPr lang="tr-TR" sz="1000" baseline="0"/>
              <a:t> VE YAT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31400000000000078"/>
          <c:y val="4.2446941323345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4606820214888874"/>
          <c:w val="0.86000000000000065"/>
          <c:h val="0.57303580376508478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'2002_2025_AYLIK_IHR'!$A$38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'2002_2025_AYLIK_IHR'!$C$38:$N$38</c:f>
              <c:numCache>
                <c:formatCode>#,##0</c:formatCode>
                <c:ptCount val="12"/>
                <c:pt idx="0">
                  <c:v>82415.475059999997</c:v>
                </c:pt>
                <c:pt idx="1">
                  <c:v>158782.83376000001</c:v>
                </c:pt>
                <c:pt idx="2">
                  <c:v>86356.291979999995</c:v>
                </c:pt>
                <c:pt idx="3">
                  <c:v>129783.30017</c:v>
                </c:pt>
                <c:pt idx="4">
                  <c:v>367051.56397000002</c:v>
                </c:pt>
                <c:pt idx="5">
                  <c:v>84044.054889999999</c:v>
                </c:pt>
                <c:pt idx="6">
                  <c:v>262653.41882999998</c:v>
                </c:pt>
                <c:pt idx="7">
                  <c:v>81744.173809999993</c:v>
                </c:pt>
                <c:pt idx="8">
                  <c:v>230420.35769</c:v>
                </c:pt>
                <c:pt idx="9">
                  <c:v>304891.45744999999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C-47A6-A84C-773D7A30B069}"/>
            </c:ext>
          </c:extLst>
        </c:ser>
        <c:ser>
          <c:idx val="0"/>
          <c:order val="1"/>
          <c:tx>
            <c:strRef>
              <c:f>'2002_2025_AYLIK_IHR'!$A$39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'2002_2025_AYLIK_IHR'!$C$39:$N$39</c:f>
              <c:numCache>
                <c:formatCode>#,##0</c:formatCode>
                <c:ptCount val="12"/>
                <c:pt idx="0">
                  <c:v>167284.17989999999</c:v>
                </c:pt>
                <c:pt idx="1">
                  <c:v>141237.81938999999</c:v>
                </c:pt>
                <c:pt idx="2">
                  <c:v>142964.37304999999</c:v>
                </c:pt>
                <c:pt idx="3">
                  <c:v>80867.331659999996</c:v>
                </c:pt>
                <c:pt idx="4">
                  <c:v>168148.12448999999</c:v>
                </c:pt>
                <c:pt idx="5">
                  <c:v>220068.33278999999</c:v>
                </c:pt>
                <c:pt idx="6">
                  <c:v>118286.72552000001</c:v>
                </c:pt>
                <c:pt idx="7">
                  <c:v>91670.812439999994</c:v>
                </c:pt>
                <c:pt idx="8">
                  <c:v>234435.90804000001</c:v>
                </c:pt>
                <c:pt idx="9">
                  <c:v>172867.80115000001</c:v>
                </c:pt>
                <c:pt idx="10">
                  <c:v>152747.57754</c:v>
                </c:pt>
                <c:pt idx="11">
                  <c:v>221165.67335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C-47A6-A84C-773D7A30B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93936"/>
        <c:axId val="-1951194480"/>
      </c:lineChart>
      <c:catAx>
        <c:axId val="-195119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94480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3936"/>
        <c:crosses val="autoZero"/>
        <c:crossBetween val="between"/>
        <c:majorUnit val="50000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SAVUNMA</a:t>
            </a:r>
            <a:r>
              <a:rPr lang="tr-TR" sz="1000" baseline="0"/>
              <a:t> VE HAVACILIK SANAYİİ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22066666666666668"/>
          <c:y val="2.74656679151061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5106195995163529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'2002_2025_AYLIK_IHR'!$A$52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'2002_2025_AYLIK_IHR'!$C$52:$N$52</c:f>
              <c:numCache>
                <c:formatCode>#,##0</c:formatCode>
                <c:ptCount val="12"/>
                <c:pt idx="0">
                  <c:v>385110.74924999999</c:v>
                </c:pt>
                <c:pt idx="1">
                  <c:v>435240.33497999999</c:v>
                </c:pt>
                <c:pt idx="2">
                  <c:v>883952.64231000002</c:v>
                </c:pt>
                <c:pt idx="3">
                  <c:v>538177.32108000002</c:v>
                </c:pt>
                <c:pt idx="4">
                  <c:v>741066.14824000001</c:v>
                </c:pt>
                <c:pt idx="5">
                  <c:v>619563.31044000003</c:v>
                </c:pt>
                <c:pt idx="6">
                  <c:v>981433.99150999996</c:v>
                </c:pt>
                <c:pt idx="7">
                  <c:v>833909.42724999995</c:v>
                </c:pt>
                <c:pt idx="8">
                  <c:v>574398.20791</c:v>
                </c:pt>
                <c:pt idx="9">
                  <c:v>707566.57911000005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6-452E-B66D-1EF371E00EB6}"/>
            </c:ext>
          </c:extLst>
        </c:ser>
        <c:ser>
          <c:idx val="0"/>
          <c:order val="1"/>
          <c:tx>
            <c:strRef>
              <c:f>'2002_2025_AYLIK_IHR'!$A$53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'2002_2025_AYLIK_IHR'!$C$53:$N$53</c:f>
              <c:numCache>
                <c:formatCode>#,##0</c:formatCode>
                <c:ptCount val="12"/>
                <c:pt idx="0">
                  <c:v>329894.10360999999</c:v>
                </c:pt>
                <c:pt idx="1">
                  <c:v>299868.98099000001</c:v>
                </c:pt>
                <c:pt idx="2">
                  <c:v>358167.08747999999</c:v>
                </c:pt>
                <c:pt idx="3">
                  <c:v>349697.69761999999</c:v>
                </c:pt>
                <c:pt idx="4">
                  <c:v>980386.42267999996</c:v>
                </c:pt>
                <c:pt idx="5">
                  <c:v>564215.51665000001</c:v>
                </c:pt>
                <c:pt idx="6">
                  <c:v>431114.92654999997</c:v>
                </c:pt>
                <c:pt idx="7">
                  <c:v>422556.94748999999</c:v>
                </c:pt>
                <c:pt idx="8">
                  <c:v>566546.13355000003</c:v>
                </c:pt>
                <c:pt idx="9">
                  <c:v>820107.25635000004</c:v>
                </c:pt>
                <c:pt idx="10">
                  <c:v>613686.10137000005</c:v>
                </c:pt>
                <c:pt idx="11">
                  <c:v>997520.48196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6-452E-B66D-1EF371E0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6864"/>
        <c:axId val="-1951186320"/>
      </c:lineChart>
      <c:catAx>
        <c:axId val="-195118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63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68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92262467191599"/>
          <c:y val="0.11235955056179775"/>
          <c:w val="0.26751999999999998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İKLİMLENDİRME</a:t>
            </a:r>
            <a:r>
              <a:rPr lang="tr-TR" sz="1000" baseline="0"/>
              <a:t> SANAYİ </a:t>
            </a:r>
            <a:r>
              <a:rPr lang="en-US" sz="1000"/>
              <a:t>İHRACATI (Bin $)</a:t>
            </a:r>
          </a:p>
        </c:rich>
      </c:tx>
      <c:layout>
        <c:manualLayout>
          <c:xMode val="edge"/>
          <c:yMode val="edge"/>
          <c:x val="0.25800000000000001"/>
          <c:y val="3.2459425717852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5306064270056132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'2002_2025_AYLIK_IHR'!$A$54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'2002_2025_AYLIK_IHR'!$C$54:$N$54</c:f>
              <c:numCache>
                <c:formatCode>#,##0</c:formatCode>
                <c:ptCount val="12"/>
                <c:pt idx="0">
                  <c:v>588921.09927999997</c:v>
                </c:pt>
                <c:pt idx="1">
                  <c:v>590649.41032000002</c:v>
                </c:pt>
                <c:pt idx="2">
                  <c:v>637598.29902000003</c:v>
                </c:pt>
                <c:pt idx="3">
                  <c:v>608988.66694999998</c:v>
                </c:pt>
                <c:pt idx="4">
                  <c:v>657286.04374999995</c:v>
                </c:pt>
                <c:pt idx="5">
                  <c:v>531865.00259000005</c:v>
                </c:pt>
                <c:pt idx="6">
                  <c:v>656696.87213000003</c:v>
                </c:pt>
                <c:pt idx="7">
                  <c:v>569434.08458000002</c:v>
                </c:pt>
                <c:pt idx="8">
                  <c:v>606174.13561</c:v>
                </c:pt>
                <c:pt idx="9">
                  <c:v>666649.11531999998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3-42DA-9FF3-1F19EFE6F72D}"/>
            </c:ext>
          </c:extLst>
        </c:ser>
        <c:ser>
          <c:idx val="0"/>
          <c:order val="1"/>
          <c:tx>
            <c:strRef>
              <c:f>'2002_2025_AYLIK_IHR'!$A$55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'2002_2025_AYLIK_IHR'!$C$55:$N$55</c:f>
              <c:numCache>
                <c:formatCode>#,##0</c:formatCode>
                <c:ptCount val="12"/>
                <c:pt idx="0">
                  <c:v>551102.85985000001</c:v>
                </c:pt>
                <c:pt idx="1">
                  <c:v>600065.78769000003</c:v>
                </c:pt>
                <c:pt idx="2">
                  <c:v>639301.69143999997</c:v>
                </c:pt>
                <c:pt idx="3">
                  <c:v>511732.00076000002</c:v>
                </c:pt>
                <c:pt idx="4">
                  <c:v>653248.15061000001</c:v>
                </c:pt>
                <c:pt idx="5">
                  <c:v>479194.88429999998</c:v>
                </c:pt>
                <c:pt idx="6">
                  <c:v>622229.83816000004</c:v>
                </c:pt>
                <c:pt idx="7">
                  <c:v>606094.12774999999</c:v>
                </c:pt>
                <c:pt idx="8">
                  <c:v>615337.64647000004</c:v>
                </c:pt>
                <c:pt idx="9">
                  <c:v>628409.07669999998</c:v>
                </c:pt>
                <c:pt idx="10">
                  <c:v>624427.62725000002</c:v>
                </c:pt>
                <c:pt idx="11">
                  <c:v>607044.96568999998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3-42DA-9FF3-1F19EFE6F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366768"/>
        <c:axId val="-1908358064"/>
      </c:lineChart>
      <c:catAx>
        <c:axId val="-190836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35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3580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366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TARIM İHRACATI</a:t>
            </a:r>
            <a:endParaRPr lang="tr-TR" sz="1000" b="1" i="0" u="none" strike="noStrike" baseline="0"/>
          </a:p>
        </c:rich>
      </c:tx>
      <c:layout>
        <c:manualLayout>
          <c:xMode val="edge"/>
          <c:yMode val="edge"/>
          <c:x val="0.27169617989891004"/>
          <c:y val="5.533596837944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0845884621779"/>
          <c:y val="0.18972368631825576"/>
          <c:w val="0.75402468126949163"/>
          <c:h val="0.54940817496328231"/>
        </c:manualLayout>
      </c:layout>
      <c:lineChart>
        <c:grouping val="standard"/>
        <c:varyColors val="0"/>
        <c:ser>
          <c:idx val="0"/>
          <c:order val="0"/>
          <c:tx>
            <c:strRef>
              <c:f>'2002_2025_AYLIK_IHR'!$A$3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'2002_2025_AYLIK_IHR'!$C$3:$N$3</c:f>
              <c:numCache>
                <c:formatCode>#,##0</c:formatCode>
                <c:ptCount val="12"/>
                <c:pt idx="0">
                  <c:v>3093405.1364099998</c:v>
                </c:pt>
                <c:pt idx="1">
                  <c:v>3106253.7006899999</c:v>
                </c:pt>
                <c:pt idx="2">
                  <c:v>3068451.8046099995</c:v>
                </c:pt>
                <c:pt idx="3">
                  <c:v>2582472.6749700001</c:v>
                </c:pt>
                <c:pt idx="4">
                  <c:v>3145624.2001800002</c:v>
                </c:pt>
                <c:pt idx="5">
                  <c:v>2433762.2763</c:v>
                </c:pt>
                <c:pt idx="6">
                  <c:v>2844346.4022899996</c:v>
                </c:pt>
                <c:pt idx="7">
                  <c:v>2839022.39952</c:v>
                </c:pt>
                <c:pt idx="8">
                  <c:v>2959247.45738</c:v>
                </c:pt>
                <c:pt idx="9">
                  <c:v>3373477.9030099995</c:v>
                </c:pt>
                <c:pt idx="10">
                  <c:v>3324077.1784699997</c:v>
                </c:pt>
                <c:pt idx="11">
                  <c:v>3417855.9966699998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0-435C-89ED-3527757BB3FD}"/>
            </c:ext>
          </c:extLst>
        </c:ser>
        <c:ser>
          <c:idx val="1"/>
          <c:order val="1"/>
          <c:tx>
            <c:strRef>
              <c:f>'2002_2025_AYLIK_IHR'!$A$2</c:f>
              <c:strCache>
                <c:ptCount val="1"/>
                <c:pt idx="0">
                  <c:v>2025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'2002_2025_AYLIK_IHR'!$C$2:$N$2</c:f>
              <c:numCache>
                <c:formatCode>#,##0</c:formatCode>
                <c:ptCount val="12"/>
                <c:pt idx="0">
                  <c:v>3006670.6672100006</c:v>
                </c:pt>
                <c:pt idx="1">
                  <c:v>2950030.65858</c:v>
                </c:pt>
                <c:pt idx="2">
                  <c:v>3117905.3403699994</c:v>
                </c:pt>
                <c:pt idx="3">
                  <c:v>2769181.0882200003</c:v>
                </c:pt>
                <c:pt idx="4">
                  <c:v>3101673.0885399999</c:v>
                </c:pt>
                <c:pt idx="5">
                  <c:v>2544283.07436</c:v>
                </c:pt>
                <c:pt idx="6">
                  <c:v>2897752.2116999999</c:v>
                </c:pt>
                <c:pt idx="7">
                  <c:v>2710521.6361600002</c:v>
                </c:pt>
                <c:pt idx="8">
                  <c:v>2924310.8703799993</c:v>
                </c:pt>
                <c:pt idx="9">
                  <c:v>3302781.9597999994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0-435C-89ED-3527757BB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62272"/>
        <c:axId val="-1907349216"/>
      </c:lineChart>
      <c:catAx>
        <c:axId val="-19073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4921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22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AYLIK İHRACAT RAKAMLARINDAKİ DEĞİŞİM, 2009-2025</a:t>
            </a:r>
          </a:p>
        </c:rich>
      </c:tx>
      <c:layout>
        <c:manualLayout>
          <c:xMode val="edge"/>
          <c:yMode val="edge"/>
          <c:x val="0.21774221770665791"/>
          <c:y val="3.4090909090909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53783200215318"/>
          <c:y val="0.16477295583961588"/>
          <c:w val="0.73656010658196058"/>
          <c:h val="0.60795538878754851"/>
        </c:manualLayout>
      </c:layout>
      <c:lineChart>
        <c:grouping val="standard"/>
        <c:varyColors val="0"/>
        <c:ser>
          <c:idx val="5"/>
          <c:order val="0"/>
          <c:tx>
            <c:v>2009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'2002_2025_AYLIK_IHR'!$C$67:$N$67</c:f>
              <c:numCache>
                <c:formatCode>#,##0</c:formatCode>
                <c:ptCount val="12"/>
                <c:pt idx="0">
                  <c:v>7884493.5240000002</c:v>
                </c:pt>
                <c:pt idx="1">
                  <c:v>8435115.8340000007</c:v>
                </c:pt>
                <c:pt idx="2">
                  <c:v>8155485.0810000002</c:v>
                </c:pt>
                <c:pt idx="3">
                  <c:v>7561696.2829999998</c:v>
                </c:pt>
                <c:pt idx="4">
                  <c:v>7346407.5279999999</c:v>
                </c:pt>
                <c:pt idx="5">
                  <c:v>8329692.7829999998</c:v>
                </c:pt>
                <c:pt idx="6">
                  <c:v>9055733.6710000001</c:v>
                </c:pt>
                <c:pt idx="7">
                  <c:v>7839908.8420000002</c:v>
                </c:pt>
                <c:pt idx="8">
                  <c:v>8480708.3870000001</c:v>
                </c:pt>
                <c:pt idx="9">
                  <c:v>10095768.029999999</c:v>
                </c:pt>
                <c:pt idx="10">
                  <c:v>8903010.773</c:v>
                </c:pt>
                <c:pt idx="11">
                  <c:v>10054591.867000001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5-4CDB-95E4-8E6D668BA313}"/>
            </c:ext>
          </c:extLst>
        </c:ser>
        <c:ser>
          <c:idx val="6"/>
          <c:order val="1"/>
          <c:tx>
            <c:strRef>
              <c:f>'2002_2025_AYLIK_IHR'!$A$68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val>
            <c:numRef>
              <c:f>'2002_2025_AYLIK_IHR'!$C$68:$N$68</c:f>
              <c:numCache>
                <c:formatCode>#,##0</c:formatCode>
                <c:ptCount val="12"/>
                <c:pt idx="0">
                  <c:v>7828748.0580000002</c:v>
                </c:pt>
                <c:pt idx="1">
                  <c:v>8263237.8140000002</c:v>
                </c:pt>
                <c:pt idx="2">
                  <c:v>9886488.1710000001</c:v>
                </c:pt>
                <c:pt idx="3">
                  <c:v>9396006.6539999992</c:v>
                </c:pt>
                <c:pt idx="4">
                  <c:v>9799958.1170000006</c:v>
                </c:pt>
                <c:pt idx="5">
                  <c:v>9542907.6439999994</c:v>
                </c:pt>
                <c:pt idx="6">
                  <c:v>9564682.5449999999</c:v>
                </c:pt>
                <c:pt idx="7">
                  <c:v>8523451.9729999993</c:v>
                </c:pt>
                <c:pt idx="8">
                  <c:v>8909230.5209999997</c:v>
                </c:pt>
                <c:pt idx="9">
                  <c:v>10963586.27</c:v>
                </c:pt>
                <c:pt idx="10">
                  <c:v>9382369.7180000003</c:v>
                </c:pt>
                <c:pt idx="11">
                  <c:v>11822551.698999999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5-4CDB-95E4-8E6D668BA313}"/>
            </c:ext>
          </c:extLst>
        </c:ser>
        <c:ser>
          <c:idx val="7"/>
          <c:order val="2"/>
          <c:tx>
            <c:strRef>
              <c:f>'2002_2025_AYLIK_IHR'!$A$69</c:f>
              <c:strCache>
                <c:ptCount val="1"/>
                <c:pt idx="0">
                  <c:v>2011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'2002_2025_AYLIK_IHR'!$C$69:$N$69</c:f>
              <c:numCache>
                <c:formatCode>#,##0</c:formatCode>
                <c:ptCount val="12"/>
                <c:pt idx="0">
                  <c:v>9551084.6390000004</c:v>
                </c:pt>
                <c:pt idx="1">
                  <c:v>10059126.307</c:v>
                </c:pt>
                <c:pt idx="2">
                  <c:v>11811085.16</c:v>
                </c:pt>
                <c:pt idx="3">
                  <c:v>11873269.447000001</c:v>
                </c:pt>
                <c:pt idx="4">
                  <c:v>10943364.372</c:v>
                </c:pt>
                <c:pt idx="5">
                  <c:v>11349953.558</c:v>
                </c:pt>
                <c:pt idx="6">
                  <c:v>11860004.271</c:v>
                </c:pt>
                <c:pt idx="7">
                  <c:v>11245124.657</c:v>
                </c:pt>
                <c:pt idx="8">
                  <c:v>10750626.098999999</c:v>
                </c:pt>
                <c:pt idx="9">
                  <c:v>11907219.297</c:v>
                </c:pt>
                <c:pt idx="10">
                  <c:v>11078524.743000001</c:v>
                </c:pt>
                <c:pt idx="11">
                  <c:v>12477486.279999999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E5-4CDB-95E4-8E6D668BA313}"/>
            </c:ext>
          </c:extLst>
        </c:ser>
        <c:ser>
          <c:idx val="0"/>
          <c:order val="3"/>
          <c:tx>
            <c:strRef>
              <c:f>'2002_2025_AYLIK_IHR'!$A$70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val>
            <c:numRef>
              <c:f>'2002_2025_AYLIK_IHR'!$C$70:$N$70</c:f>
              <c:numCache>
                <c:formatCode>#,##0</c:formatCode>
                <c:ptCount val="12"/>
                <c:pt idx="0">
                  <c:v>10348187.165999999</c:v>
                </c:pt>
                <c:pt idx="1">
                  <c:v>11748000.124</c:v>
                </c:pt>
                <c:pt idx="2">
                  <c:v>13208572.977</c:v>
                </c:pt>
                <c:pt idx="3">
                  <c:v>12630226.718</c:v>
                </c:pt>
                <c:pt idx="4">
                  <c:v>13131530.960999999</c:v>
                </c:pt>
                <c:pt idx="5">
                  <c:v>13231198.687999999</c:v>
                </c:pt>
                <c:pt idx="6">
                  <c:v>12830675.307</c:v>
                </c:pt>
                <c:pt idx="7">
                  <c:v>12831394.572000001</c:v>
                </c:pt>
                <c:pt idx="8">
                  <c:v>12952651.721999999</c:v>
                </c:pt>
                <c:pt idx="9">
                  <c:v>13190769.654999999</c:v>
                </c:pt>
                <c:pt idx="10">
                  <c:v>13753052.493000001</c:v>
                </c:pt>
                <c:pt idx="11">
                  <c:v>12605476.173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E5-4CDB-95E4-8E6D668BA313}"/>
            </c:ext>
          </c:extLst>
        </c:ser>
        <c:ser>
          <c:idx val="3"/>
          <c:order val="4"/>
          <c:tx>
            <c:strRef>
              <c:f>'2002_2025_AYLIK_IHR'!$A$71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val>
            <c:numRef>
              <c:f>'2002_2025_AYLIK_IHR'!$C$71:$N$71</c:f>
              <c:numCache>
                <c:formatCode>#,##0</c:formatCode>
                <c:ptCount val="12"/>
                <c:pt idx="0">
                  <c:v>11481521.079</c:v>
                </c:pt>
                <c:pt idx="1">
                  <c:v>12385690.909</c:v>
                </c:pt>
                <c:pt idx="2">
                  <c:v>13122058.141000001</c:v>
                </c:pt>
                <c:pt idx="3">
                  <c:v>12468202.903000001</c:v>
                </c:pt>
                <c:pt idx="4">
                  <c:v>13277209.017000001</c:v>
                </c:pt>
                <c:pt idx="5">
                  <c:v>12399973.961999999</c:v>
                </c:pt>
                <c:pt idx="6">
                  <c:v>13059519.685000001</c:v>
                </c:pt>
                <c:pt idx="7">
                  <c:v>11118300.903000001</c:v>
                </c:pt>
                <c:pt idx="8">
                  <c:v>13060371.039000001</c:v>
                </c:pt>
                <c:pt idx="9">
                  <c:v>12053704.638</c:v>
                </c:pt>
                <c:pt idx="10">
                  <c:v>14201227.351</c:v>
                </c:pt>
                <c:pt idx="11">
                  <c:v>13174857.460000001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E5-4CDB-95E4-8E6D668BA313}"/>
            </c:ext>
          </c:extLst>
        </c:ser>
        <c:ser>
          <c:idx val="4"/>
          <c:order val="5"/>
          <c:tx>
            <c:strRef>
              <c:f>'2002_2025_AYLIK_IHR'!$A$72</c:f>
              <c:strCache>
                <c:ptCount val="1"/>
                <c:pt idx="0">
                  <c:v>2014</c:v>
                </c:pt>
              </c:strCache>
            </c:strRef>
          </c:tx>
          <c:marker>
            <c:symbol val="diamond"/>
            <c:size val="5"/>
          </c:marker>
          <c:val>
            <c:numRef>
              <c:f>'2002_2025_AYLIK_IHR'!$C$72:$N$72</c:f>
              <c:numCache>
                <c:formatCode>#,##0</c:formatCode>
                <c:ptCount val="12"/>
                <c:pt idx="0">
                  <c:v>12399761.948000001</c:v>
                </c:pt>
                <c:pt idx="1">
                  <c:v>13053292.493000001</c:v>
                </c:pt>
                <c:pt idx="2">
                  <c:v>14680110.779999999</c:v>
                </c:pt>
                <c:pt idx="3">
                  <c:v>13371185.664000001</c:v>
                </c:pt>
                <c:pt idx="4">
                  <c:v>13681906.159</c:v>
                </c:pt>
                <c:pt idx="5">
                  <c:v>12880924.245999999</c:v>
                </c:pt>
                <c:pt idx="6">
                  <c:v>13344776.958000001</c:v>
                </c:pt>
                <c:pt idx="7">
                  <c:v>11386828.925000001</c:v>
                </c:pt>
                <c:pt idx="8">
                  <c:v>13583120.905999999</c:v>
                </c:pt>
                <c:pt idx="9">
                  <c:v>12891630.102</c:v>
                </c:pt>
                <c:pt idx="10">
                  <c:v>13067348.107000001</c:v>
                </c:pt>
                <c:pt idx="11">
                  <c:v>13269271.402000001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E5-4CDB-95E4-8E6D668BA313}"/>
            </c:ext>
          </c:extLst>
        </c:ser>
        <c:ser>
          <c:idx val="1"/>
          <c:order val="6"/>
          <c:tx>
            <c:strRef>
              <c:f>'2002_2025_AYLIK_IHR'!$A$73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'2002_2025_AYLIK_IHR'!$C$73:$N$73</c:f>
              <c:numCache>
                <c:formatCode>#,##0</c:formatCode>
                <c:ptCount val="12"/>
                <c:pt idx="0">
                  <c:v>12301766.75</c:v>
                </c:pt>
                <c:pt idx="1">
                  <c:v>12231860.140000001</c:v>
                </c:pt>
                <c:pt idx="2">
                  <c:v>12519910.437999999</c:v>
                </c:pt>
                <c:pt idx="3">
                  <c:v>13349346.866</c:v>
                </c:pt>
                <c:pt idx="4">
                  <c:v>11080385.127</c:v>
                </c:pt>
                <c:pt idx="5">
                  <c:v>11949647.085999999</c:v>
                </c:pt>
                <c:pt idx="6">
                  <c:v>11129358.973999999</c:v>
                </c:pt>
                <c:pt idx="7">
                  <c:v>11022045.344000001</c:v>
                </c:pt>
                <c:pt idx="8">
                  <c:v>11581703.842</c:v>
                </c:pt>
                <c:pt idx="9">
                  <c:v>13240039.088</c:v>
                </c:pt>
                <c:pt idx="10">
                  <c:v>11681989.013</c:v>
                </c:pt>
                <c:pt idx="11">
                  <c:v>11750818.76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E5-4CDB-95E4-8E6D668BA313}"/>
            </c:ext>
          </c:extLst>
        </c:ser>
        <c:ser>
          <c:idx val="2"/>
          <c:order val="7"/>
          <c:tx>
            <c:strRef>
              <c:f>'2002_2025_AYLIK_IHR'!$A$74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'2002_2025_AYLIK_IHR'!$C$74:$N$74</c:f>
              <c:numCache>
                <c:formatCode>#,##0</c:formatCode>
                <c:ptCount val="12"/>
                <c:pt idx="0">
                  <c:v>9546115.4000000004</c:v>
                </c:pt>
                <c:pt idx="1">
                  <c:v>12366388.057</c:v>
                </c:pt>
                <c:pt idx="2">
                  <c:v>12757672.093</c:v>
                </c:pt>
                <c:pt idx="3">
                  <c:v>11950497.685000001</c:v>
                </c:pt>
                <c:pt idx="4">
                  <c:v>12098611.067</c:v>
                </c:pt>
                <c:pt idx="5">
                  <c:v>12864154.060000001</c:v>
                </c:pt>
                <c:pt idx="6">
                  <c:v>9850124.8719999995</c:v>
                </c:pt>
                <c:pt idx="7">
                  <c:v>11830762.82</c:v>
                </c:pt>
                <c:pt idx="8">
                  <c:v>10901638.452</c:v>
                </c:pt>
                <c:pt idx="9">
                  <c:v>12796159.91</c:v>
                </c:pt>
                <c:pt idx="10">
                  <c:v>12786936.247</c:v>
                </c:pt>
                <c:pt idx="11">
                  <c:v>12780523.145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E5-4CDB-95E4-8E6D668BA313}"/>
            </c:ext>
          </c:extLst>
        </c:ser>
        <c:ser>
          <c:idx val="8"/>
          <c:order val="8"/>
          <c:tx>
            <c:strRef>
              <c:f>'2002_2025_AYLIK_IHR'!$A$75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val>
            <c:numRef>
              <c:f>'2002_2025_AYLIK_IHR'!$C$75:$N$75</c:f>
              <c:numCache>
                <c:formatCode>#,##0</c:formatCode>
                <c:ptCount val="12"/>
                <c:pt idx="0">
                  <c:v>11247585.677000133</c:v>
                </c:pt>
                <c:pt idx="1">
                  <c:v>12089908.933999483</c:v>
                </c:pt>
                <c:pt idx="2">
                  <c:v>14470814.05899963</c:v>
                </c:pt>
                <c:pt idx="3">
                  <c:v>12859938.790999187</c:v>
                </c:pt>
                <c:pt idx="4">
                  <c:v>13582079.73099998</c:v>
                </c:pt>
                <c:pt idx="5">
                  <c:v>13125306.943999315</c:v>
                </c:pt>
                <c:pt idx="6">
                  <c:v>12612074.05599888</c:v>
                </c:pt>
                <c:pt idx="7">
                  <c:v>13248462.990000026</c:v>
                </c:pt>
                <c:pt idx="8">
                  <c:v>11810080.804999635</c:v>
                </c:pt>
                <c:pt idx="9">
                  <c:v>13912699.49399944</c:v>
                </c:pt>
                <c:pt idx="10">
                  <c:v>14188323.115998682</c:v>
                </c:pt>
                <c:pt idx="11">
                  <c:v>13845665.816998869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E5-4CDB-95E4-8E6D668BA313}"/>
            </c:ext>
          </c:extLst>
        </c:ser>
        <c:ser>
          <c:idx val="9"/>
          <c:order val="9"/>
          <c:tx>
            <c:strRef>
              <c:f>'2002_2025_AYLIK_IHR'!$A$76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val>
            <c:numRef>
              <c:f>'2002_2025_AYLIK_IHR'!$C$76:$N$76</c:f>
              <c:numCache>
                <c:formatCode>#,##0</c:formatCode>
                <c:ptCount val="12"/>
                <c:pt idx="0">
                  <c:v>13080096.762</c:v>
                </c:pt>
                <c:pt idx="1">
                  <c:v>13827132.654999999</c:v>
                </c:pt>
                <c:pt idx="2">
                  <c:v>16338253.918</c:v>
                </c:pt>
                <c:pt idx="3">
                  <c:v>14530822.873</c:v>
                </c:pt>
                <c:pt idx="4">
                  <c:v>15166648.044</c:v>
                </c:pt>
                <c:pt idx="5">
                  <c:v>13657091.159</c:v>
                </c:pt>
                <c:pt idx="6">
                  <c:v>14771360.698000001</c:v>
                </c:pt>
                <c:pt idx="7">
                  <c:v>12926754.198999999</c:v>
                </c:pt>
                <c:pt idx="8">
                  <c:v>15247368.846000001</c:v>
                </c:pt>
                <c:pt idx="9">
                  <c:v>16590652.49</c:v>
                </c:pt>
                <c:pt idx="10">
                  <c:v>16386878.392999999</c:v>
                </c:pt>
                <c:pt idx="11">
                  <c:v>14645696.251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E5-4CDB-95E4-8E6D668BA313}"/>
            </c:ext>
          </c:extLst>
        </c:ser>
        <c:ser>
          <c:idx val="10"/>
          <c:order val="10"/>
          <c:tx>
            <c:strRef>
              <c:f>'2002_2025_AYLIK_IHR'!$A$77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val>
            <c:numRef>
              <c:f>'2002_2025_AYLIK_IHR'!$C$77:$N$77</c:f>
              <c:numCache>
                <c:formatCode>#,##0</c:formatCode>
                <c:ptCount val="12"/>
                <c:pt idx="0">
                  <c:v>13874826.012</c:v>
                </c:pt>
                <c:pt idx="1">
                  <c:v>14323043.041999999</c:v>
                </c:pt>
                <c:pt idx="2">
                  <c:v>16335862.397</c:v>
                </c:pt>
                <c:pt idx="3">
                  <c:v>15340619.824999999</c:v>
                </c:pt>
                <c:pt idx="4">
                  <c:v>16855105.096999999</c:v>
                </c:pt>
                <c:pt idx="5">
                  <c:v>11634653.880999999</c:v>
                </c:pt>
                <c:pt idx="6">
                  <c:v>15932004.723999999</c:v>
                </c:pt>
                <c:pt idx="7">
                  <c:v>13222876.222999999</c:v>
                </c:pt>
                <c:pt idx="8">
                  <c:v>15273579.960999999</c:v>
                </c:pt>
                <c:pt idx="9">
                  <c:v>16410781.68</c:v>
                </c:pt>
                <c:pt idx="10">
                  <c:v>16242650.391000001</c:v>
                </c:pt>
                <c:pt idx="11">
                  <c:v>15386718.469000001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E5-4CDB-95E4-8E6D668BA313}"/>
            </c:ext>
          </c:extLst>
        </c:ser>
        <c:ser>
          <c:idx val="11"/>
          <c:order val="11"/>
          <c:tx>
            <c:strRef>
              <c:f>'2002_2025_AYLIK_IHR'!$A$79</c:f>
              <c:strCache>
                <c:ptCount val="1"/>
                <c:pt idx="0">
                  <c:v>2021</c:v>
                </c:pt>
              </c:strCache>
            </c:strRef>
          </c:tx>
          <c:marker>
            <c:symbol val="none"/>
          </c:marker>
          <c:val>
            <c:numRef>
              <c:f>'2002_2025_AYLIK_IHR'!$C$79:$N$79</c:f>
              <c:numCache>
                <c:formatCode>#,##0</c:formatCode>
                <c:ptCount val="12"/>
                <c:pt idx="0">
                  <c:v>15306487.643915899</c:v>
                </c:pt>
                <c:pt idx="1">
                  <c:v>15777151.373676499</c:v>
                </c:pt>
                <c:pt idx="2">
                  <c:v>18125533.345878098</c:v>
                </c:pt>
                <c:pt idx="3">
                  <c:v>18106582.520971801</c:v>
                </c:pt>
                <c:pt idx="4">
                  <c:v>18587253.5966384</c:v>
                </c:pt>
                <c:pt idx="5">
                  <c:v>19036800.670268498</c:v>
                </c:pt>
                <c:pt idx="6">
                  <c:v>19020902.292177301</c:v>
                </c:pt>
                <c:pt idx="7">
                  <c:v>18681996.8976386</c:v>
                </c:pt>
                <c:pt idx="8">
                  <c:v>19984264.497713201</c:v>
                </c:pt>
                <c:pt idx="9">
                  <c:v>21100833.1277362</c:v>
                </c:pt>
                <c:pt idx="10">
                  <c:v>20749365.9948617</c:v>
                </c:pt>
                <c:pt idx="11">
                  <c:v>21316881.481321499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1E5-4CDB-95E4-8E6D668BA313}"/>
            </c:ext>
          </c:extLst>
        </c:ser>
        <c:ser>
          <c:idx val="12"/>
          <c:order val="12"/>
          <c:tx>
            <c:strRef>
              <c:f>'2002_2025_AYLIK_IHR'!$A$80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'2002_2025_AYLIK_IHR'!$C$80:$N$80</c:f>
              <c:numCache>
                <c:formatCode>#,##0</c:formatCode>
                <c:ptCount val="12"/>
                <c:pt idx="0">
                  <c:v>17553745.067000002</c:v>
                </c:pt>
                <c:pt idx="1">
                  <c:v>19904331.120000001</c:v>
                </c:pt>
                <c:pt idx="2">
                  <c:v>22609642.478</c:v>
                </c:pt>
                <c:pt idx="3">
                  <c:v>23330991.125</c:v>
                </c:pt>
                <c:pt idx="4">
                  <c:v>18931811.633000001</c:v>
                </c:pt>
                <c:pt idx="5">
                  <c:v>23359482.375999998</c:v>
                </c:pt>
                <c:pt idx="6">
                  <c:v>18536547.530999999</c:v>
                </c:pt>
                <c:pt idx="7">
                  <c:v>21275849.662</c:v>
                </c:pt>
                <c:pt idx="8">
                  <c:v>22596774.302000001</c:v>
                </c:pt>
                <c:pt idx="9">
                  <c:v>21300785.131999999</c:v>
                </c:pt>
                <c:pt idx="10">
                  <c:v>21871038.612</c:v>
                </c:pt>
                <c:pt idx="11">
                  <c:v>22898748.625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1E5-4CDB-95E4-8E6D668BA313}"/>
            </c:ext>
          </c:extLst>
        </c:ser>
        <c:ser>
          <c:idx val="13"/>
          <c:order val="13"/>
          <c:tx>
            <c:strRef>
              <c:f>'2002_2025_AYLIK_IHR'!$A$81</c:f>
              <c:strCache>
                <c:ptCount val="1"/>
                <c:pt idx="0">
                  <c:v>2023</c:v>
                </c:pt>
              </c:strCache>
            </c:strRef>
          </c:tx>
          <c:marker>
            <c:symbol val="none"/>
          </c:marker>
          <c:val>
            <c:numRef>
              <c:f>'2002_2025_AYLIK_IHR'!$C$81:$N$81</c:f>
              <c:numCache>
                <c:formatCode>#,##0</c:formatCode>
                <c:ptCount val="12"/>
                <c:pt idx="0">
                  <c:v>19331709</c:v>
                </c:pt>
                <c:pt idx="1">
                  <c:v>18565678</c:v>
                </c:pt>
                <c:pt idx="2">
                  <c:v>23562970</c:v>
                </c:pt>
                <c:pt idx="3">
                  <c:v>19250045</c:v>
                </c:pt>
                <c:pt idx="4">
                  <c:v>21633012</c:v>
                </c:pt>
                <c:pt idx="5">
                  <c:v>20773219</c:v>
                </c:pt>
                <c:pt idx="6">
                  <c:v>19779817</c:v>
                </c:pt>
                <c:pt idx="7">
                  <c:v>21556273</c:v>
                </c:pt>
                <c:pt idx="8">
                  <c:v>22411386</c:v>
                </c:pt>
                <c:pt idx="9">
                  <c:v>22804541</c:v>
                </c:pt>
                <c:pt idx="10">
                  <c:v>23000730</c:v>
                </c:pt>
                <c:pt idx="11">
                  <c:v>22958051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1E5-4CDB-95E4-8E6D668BA313}"/>
            </c:ext>
          </c:extLst>
        </c:ser>
        <c:ser>
          <c:idx val="14"/>
          <c:order val="14"/>
          <c:tx>
            <c:strRef>
              <c:f>'2002_2025_AYLIK_IHR'!$A$82</c:f>
              <c:strCache>
                <c:ptCount val="1"/>
                <c:pt idx="0">
                  <c:v>2024</c:v>
                </c:pt>
              </c:strCache>
            </c:strRef>
          </c:tx>
          <c:marker>
            <c:symbol val="none"/>
          </c:marker>
          <c:val>
            <c:numRef>
              <c:f>'2002_2025_AYLIK_IHR'!$C$82:$N$82</c:f>
              <c:numCache>
                <c:formatCode>#,##0</c:formatCode>
                <c:ptCount val="12"/>
                <c:pt idx="0">
                  <c:v>20000625</c:v>
                </c:pt>
                <c:pt idx="1">
                  <c:v>21091519</c:v>
                </c:pt>
                <c:pt idx="2">
                  <c:v>22648722</c:v>
                </c:pt>
                <c:pt idx="3">
                  <c:v>19292521</c:v>
                </c:pt>
                <c:pt idx="4">
                  <c:v>24180070</c:v>
                </c:pt>
                <c:pt idx="5">
                  <c:v>19015329</c:v>
                </c:pt>
                <c:pt idx="6">
                  <c:v>22475505</c:v>
                </c:pt>
                <c:pt idx="7">
                  <c:v>22000689</c:v>
                </c:pt>
                <c:pt idx="8">
                  <c:v>21956026</c:v>
                </c:pt>
                <c:pt idx="9">
                  <c:v>23473313</c:v>
                </c:pt>
                <c:pt idx="10">
                  <c:v>22236792</c:v>
                </c:pt>
                <c:pt idx="11">
                  <c:v>23407021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9-4024-98C6-37C968540464}"/>
            </c:ext>
          </c:extLst>
        </c:ser>
        <c:ser>
          <c:idx val="15"/>
          <c:order val="15"/>
          <c:tx>
            <c:strRef>
              <c:f>'2002_2025_AYLIK_IHR'!$A$83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'2002_2025_AYLIK_IHR'!$C$83:$N$83</c:f>
              <c:numCache>
                <c:formatCode>#,##0</c:formatCode>
                <c:ptCount val="12"/>
                <c:pt idx="0">
                  <c:v>21160733</c:v>
                </c:pt>
                <c:pt idx="1">
                  <c:v>20730574</c:v>
                </c:pt>
                <c:pt idx="2">
                  <c:v>23402200</c:v>
                </c:pt>
                <c:pt idx="3">
                  <c:v>20781491</c:v>
                </c:pt>
                <c:pt idx="4">
                  <c:v>24819616</c:v>
                </c:pt>
                <c:pt idx="5">
                  <c:v>20482335</c:v>
                </c:pt>
                <c:pt idx="6">
                  <c:v>24911670</c:v>
                </c:pt>
                <c:pt idx="7">
                  <c:v>21713450</c:v>
                </c:pt>
                <c:pt idx="8">
                  <c:v>22575581</c:v>
                </c:pt>
                <c:pt idx="9">
                  <c:v>24000789.460310001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77-4325-81E8-91D86E947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56832"/>
        <c:axId val="-1907355200"/>
      </c:lineChart>
      <c:catAx>
        <c:axId val="-19073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5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BİN DOLAR</a:t>
                </a:r>
              </a:p>
            </c:rich>
          </c:tx>
          <c:layout>
            <c:manualLayout>
              <c:xMode val="edge"/>
              <c:yMode val="edge"/>
              <c:x val="2.150537634408603E-2"/>
              <c:y val="0.375000596516344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68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20487158731332"/>
          <c:y val="0.12982311034650079"/>
          <c:w val="9.0619591554171E-2"/>
          <c:h val="0.800148878449017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YILLAR İTİBARİYLE TÜRKİYE İHRACATI 2002-2025 (1.000 $)</a:t>
            </a:r>
          </a:p>
        </c:rich>
      </c:tx>
      <c:layout>
        <c:manualLayout>
          <c:xMode val="edge"/>
          <c:yMode val="edge"/>
          <c:x val="0.19840230689799673"/>
          <c:y val="3.2911392405063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4821140056188"/>
          <c:y val="5.9915611814345994E-2"/>
          <c:w val="0.84702378111826926"/>
          <c:h val="0.82616033755274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'2002_2025_AYLIK_IHR'!$A$60:$A$83</c:f>
              <c:strCach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strCache>
            </c:strRef>
          </c:tx>
          <c:spPr>
            <a:gradFill rotWithShape="0">
              <a:gsLst>
                <a:gs pos="0">
                  <a:srgbClr val="000080">
                    <a:gamma/>
                    <a:shade val="46275"/>
                    <a:invGamma/>
                  </a:srgbClr>
                </a:gs>
                <a:gs pos="100000">
                  <a:srgbClr val="00008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1"/>
              <c:layout>
                <c:manualLayout>
                  <c:x val="-8.8007759257078529E-17"/>
                  <c:y val="-1.93747247908411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E6-4797-88B2-A0F0DBD07AE7}"/>
                </c:ext>
              </c:extLst>
            </c:dLbl>
            <c:dLbl>
              <c:idx val="12"/>
              <c:layout>
                <c:manualLayout>
                  <c:x val="-8.8007759257078529E-17"/>
                  <c:y val="-3.17040951122853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E6-4797-88B2-A0F0DBD07AE7}"/>
                </c:ext>
              </c:extLst>
            </c:dLbl>
            <c:dLbl>
              <c:idx val="14"/>
              <c:layout>
                <c:manualLayout>
                  <c:x val="-3.6003590153273236E-3"/>
                  <c:y val="-2.9942756494936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E6-4797-88B2-A0F0DBD07AE7}"/>
                </c:ext>
              </c:extLst>
            </c:dLbl>
            <c:dLbl>
              <c:idx val="15"/>
              <c:layout>
                <c:manualLayout>
                  <c:x val="-2.4002393435515489E-3"/>
                  <c:y val="-1.76133861734918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E6-4797-88B2-A0F0DBD07AE7}"/>
                </c:ext>
              </c:extLst>
            </c:dLbl>
            <c:dLbl>
              <c:idx val="17"/>
              <c:layout>
                <c:manualLayout>
                  <c:x val="0"/>
                  <c:y val="-1.40907089387934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E6-4797-88B2-A0F0DBD07AE7}"/>
                </c:ext>
              </c:extLst>
            </c:dLbl>
            <c:dLbl>
              <c:idx val="21"/>
              <c:layout>
                <c:manualLayout>
                  <c:x val="1.2001196717755986E-3"/>
                  <c:y val="-2.28974020255394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E6-4797-88B2-A0F0DBD07AE7}"/>
                </c:ext>
              </c:extLst>
            </c:dLbl>
            <c:dLbl>
              <c:idx val="22"/>
              <c:layout>
                <c:manualLayout>
                  <c:x val="0"/>
                  <c:y val="-1.2329370321444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E6-4797-88B2-A0F0DBD07AE7}"/>
                </c:ext>
              </c:extLst>
            </c:dLbl>
            <c:spPr>
              <a:noFill/>
            </c:spPr>
            <c:txPr>
              <a:bodyPr anchor="ctr" anchorCtr="0"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'2002_2025_AYLIK_IHR'!$A$60:$A$83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'2002_2025_AYLIK_IHR'!$O$60:$O$83</c:f>
              <c:numCache>
                <c:formatCode>#,##0</c:formatCode>
                <c:ptCount val="24"/>
                <c:pt idx="0">
                  <c:v>36059089.028999999</c:v>
                </c:pt>
                <c:pt idx="1">
                  <c:v>47252836.302000001</c:v>
                </c:pt>
                <c:pt idx="2">
                  <c:v>63167152.819999993</c:v>
                </c:pt>
                <c:pt idx="3">
                  <c:v>73476408.142999992</c:v>
                </c:pt>
                <c:pt idx="4">
                  <c:v>85534675.517999992</c:v>
                </c:pt>
                <c:pt idx="5">
                  <c:v>107271749.90399998</c:v>
                </c:pt>
                <c:pt idx="6">
                  <c:v>132027195.626</c:v>
                </c:pt>
                <c:pt idx="7">
                  <c:v>102142612.603</c:v>
                </c:pt>
                <c:pt idx="8">
                  <c:v>113883219.18399999</c:v>
                </c:pt>
                <c:pt idx="9">
                  <c:v>134906868.83000001</c:v>
                </c:pt>
                <c:pt idx="10">
                  <c:v>152461736.55599999</c:v>
                </c:pt>
                <c:pt idx="11">
                  <c:v>151802637.08700001</c:v>
                </c:pt>
                <c:pt idx="12">
                  <c:v>157610157.69</c:v>
                </c:pt>
                <c:pt idx="13">
                  <c:v>143838871.428</c:v>
                </c:pt>
                <c:pt idx="14">
                  <c:v>142529583.80799997</c:v>
                </c:pt>
                <c:pt idx="15">
                  <c:v>156992940.41399324</c:v>
                </c:pt>
                <c:pt idx="16">
                  <c:v>177168756.28799999</c:v>
                </c:pt>
                <c:pt idx="17">
                  <c:v>180832721.70199999</c:v>
                </c:pt>
                <c:pt idx="18">
                  <c:v>169637755.31000003</c:v>
                </c:pt>
                <c:pt idx="19">
                  <c:v>225794053.44279772</c:v>
                </c:pt>
                <c:pt idx="20">
                  <c:v>254169747.66300002</c:v>
                </c:pt>
                <c:pt idx="21">
                  <c:v>255627431</c:v>
                </c:pt>
                <c:pt idx="22">
                  <c:v>261778132</c:v>
                </c:pt>
                <c:pt idx="23">
                  <c:v>224578439.46031001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F-4C54-B889-9BE2071BB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7361184"/>
        <c:axId val="-1907354656"/>
      </c:barChart>
      <c:catAx>
        <c:axId val="-19073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46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118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99CCFF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HUBUBAT BAKLİYAT VE YAĞLI TOHUMLAR İHRACATI</a:t>
            </a:r>
            <a:r>
              <a:rPr lang="tr-TR" baseline="0"/>
              <a:t> </a:t>
            </a:r>
          </a:p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(Bin</a:t>
            </a:r>
            <a:r>
              <a:rPr lang="tr-TR" baseline="0"/>
              <a:t> </a:t>
            </a:r>
            <a:r>
              <a:rPr lang="tr-TR"/>
              <a:t>$)</a:t>
            </a:r>
          </a:p>
        </c:rich>
      </c:tx>
      <c:layout>
        <c:manualLayout>
          <c:xMode val="edge"/>
          <c:yMode val="edge"/>
          <c:x val="0.1179279583917041"/>
          <c:y val="2.33478277901829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01458855482493"/>
          <c:y val="0.2178477690288714"/>
          <c:w val="0.82208753132894641"/>
          <c:h val="0.5031322462644926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'2002_2025_AYLIK_IHR'!$A$4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'2002_2025_AYLIK_IHR'!$C$4:$N$4</c:f>
              <c:numCache>
                <c:formatCode>#,##0</c:formatCode>
                <c:ptCount val="12"/>
                <c:pt idx="0">
                  <c:v>1024899.60506</c:v>
                </c:pt>
                <c:pt idx="1">
                  <c:v>1063580.2988400001</c:v>
                </c:pt>
                <c:pt idx="2">
                  <c:v>1106868.3881000001</c:v>
                </c:pt>
                <c:pt idx="3">
                  <c:v>956218.92911000003</c:v>
                </c:pt>
                <c:pt idx="4">
                  <c:v>1056241.08084</c:v>
                </c:pt>
                <c:pt idx="5">
                  <c:v>862914.66848999995</c:v>
                </c:pt>
                <c:pt idx="6">
                  <c:v>1018659.9244</c:v>
                </c:pt>
                <c:pt idx="7">
                  <c:v>956452.15743999998</c:v>
                </c:pt>
                <c:pt idx="8">
                  <c:v>995128.57701999997</c:v>
                </c:pt>
                <c:pt idx="9">
                  <c:v>1093927.5937300001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4-4AD7-8D6F-3E8D49121D16}"/>
            </c:ext>
          </c:extLst>
        </c:ser>
        <c:ser>
          <c:idx val="0"/>
          <c:order val="1"/>
          <c:tx>
            <c:strRef>
              <c:f>'2002_2025_AYLIK_IHR'!$A$5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  <a:ln w="9525">
                <a:noFill/>
              </a:ln>
            </c:spPr>
          </c:marker>
          <c:val>
            <c:numRef>
              <c:f>'2002_2025_AYLIK_IHR'!$C$5:$N$5</c:f>
              <c:numCache>
                <c:formatCode>#,##0</c:formatCode>
                <c:ptCount val="12"/>
                <c:pt idx="0">
                  <c:v>1010002.65347</c:v>
                </c:pt>
                <c:pt idx="1">
                  <c:v>1046831.47796</c:v>
                </c:pt>
                <c:pt idx="2">
                  <c:v>1037467.4981</c:v>
                </c:pt>
                <c:pt idx="3">
                  <c:v>864922.41662000003</c:v>
                </c:pt>
                <c:pt idx="4">
                  <c:v>1059528.9378800001</c:v>
                </c:pt>
                <c:pt idx="5">
                  <c:v>809147.4656</c:v>
                </c:pt>
                <c:pt idx="6">
                  <c:v>941829.12636999995</c:v>
                </c:pt>
                <c:pt idx="7">
                  <c:v>964862.98733000003</c:v>
                </c:pt>
                <c:pt idx="8">
                  <c:v>943271.60372000001</c:v>
                </c:pt>
                <c:pt idx="9">
                  <c:v>1034015.88699</c:v>
                </c:pt>
                <c:pt idx="10">
                  <c:v>1057347.1473099999</c:v>
                </c:pt>
                <c:pt idx="11">
                  <c:v>1125973.02064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4-4AD7-8D6F-3E8D49121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1392"/>
        <c:axId val="-1907348672"/>
      </c:lineChart>
      <c:catAx>
        <c:axId val="-1907351392"/>
        <c:scaling>
          <c:orientation val="minMax"/>
        </c:scaling>
        <c:delete val="0"/>
        <c:axPos val="b"/>
        <c:numFmt formatCode="#\ ?/?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4867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13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453397313065929"/>
          <c:y val="0.16911505464801974"/>
          <c:w val="0.27353783231083845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YAŞ MEYVE VE SEBZE İHRACATI (Bin $)</a:t>
            </a:r>
          </a:p>
        </c:rich>
      </c:tx>
      <c:layout>
        <c:manualLayout>
          <c:xMode val="edge"/>
          <c:yMode val="edge"/>
          <c:x val="0.20612266323852377"/>
          <c:y val="1.76100628930817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18113240922097806"/>
          <c:w val="0.81836816243638633"/>
          <c:h val="0.55471800323924569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'2002_2025_AYLIK_IHR'!$A$6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'2002_2025_AYLIK_IHR'!$C$6:$N$6</c:f>
              <c:numCache>
                <c:formatCode>#,##0</c:formatCode>
                <c:ptCount val="12"/>
                <c:pt idx="0">
                  <c:v>352916.11739000003</c:v>
                </c:pt>
                <c:pt idx="1">
                  <c:v>318987.63578999997</c:v>
                </c:pt>
                <c:pt idx="2">
                  <c:v>298214.97551000002</c:v>
                </c:pt>
                <c:pt idx="3">
                  <c:v>235497.04078000001</c:v>
                </c:pt>
                <c:pt idx="4">
                  <c:v>282674.93080999999</c:v>
                </c:pt>
                <c:pt idx="5">
                  <c:v>202617.52424999999</c:v>
                </c:pt>
                <c:pt idx="6">
                  <c:v>121352.88015</c:v>
                </c:pt>
                <c:pt idx="7">
                  <c:v>177464.52835000001</c:v>
                </c:pt>
                <c:pt idx="8">
                  <c:v>240300.79566</c:v>
                </c:pt>
                <c:pt idx="9">
                  <c:v>334816.05424000003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4-4A2A-8F37-E7F2A36BC1BD}"/>
            </c:ext>
          </c:extLst>
        </c:ser>
        <c:ser>
          <c:idx val="0"/>
          <c:order val="1"/>
          <c:tx>
            <c:strRef>
              <c:f>'2002_2025_AYLIK_IHR'!$A$7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'2002_2025_AYLIK_IHR'!$C$7:$N$7</c:f>
              <c:numCache>
                <c:formatCode>#,##0</c:formatCode>
                <c:ptCount val="12"/>
                <c:pt idx="0">
                  <c:v>365786.03013999999</c:v>
                </c:pt>
                <c:pt idx="1">
                  <c:v>318973.59058000002</c:v>
                </c:pt>
                <c:pt idx="2">
                  <c:v>276697.47295999998</c:v>
                </c:pt>
                <c:pt idx="3">
                  <c:v>211802.92189</c:v>
                </c:pt>
                <c:pt idx="4">
                  <c:v>283633.45166999998</c:v>
                </c:pt>
                <c:pt idx="5">
                  <c:v>259744.38430000001</c:v>
                </c:pt>
                <c:pt idx="6">
                  <c:v>205536.84400000001</c:v>
                </c:pt>
                <c:pt idx="7">
                  <c:v>213027.75344999999</c:v>
                </c:pt>
                <c:pt idx="8">
                  <c:v>267543.92298999999</c:v>
                </c:pt>
                <c:pt idx="9">
                  <c:v>289012.78726999997</c:v>
                </c:pt>
                <c:pt idx="10">
                  <c:v>359837.58195999998</c:v>
                </c:pt>
                <c:pt idx="11">
                  <c:v>349163.93852999998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4-4A2A-8F37-E7F2A36BC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2480"/>
        <c:axId val="-1907360096"/>
      </c:lineChart>
      <c:catAx>
        <c:axId val="-19073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6009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24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849740211045048"/>
          <c:y val="0.13836477987421383"/>
          <c:w val="0.2729795918367347"/>
          <c:h val="7.469479522606843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MEYVE SEBZE MAMULLERİ İHRACATI (Bin $)</a:t>
            </a:r>
          </a:p>
        </c:rich>
      </c:tx>
      <c:layout>
        <c:manualLayout>
          <c:xMode val="edge"/>
          <c:yMode val="edge"/>
          <c:x val="0.16973458072342185"/>
          <c:y val="2.3346303501945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5951940056574"/>
          <c:y val="0.18417639429312582"/>
          <c:w val="0.83435749448311181"/>
          <c:h val="0.57587548638132469"/>
        </c:manualLayout>
      </c:layout>
      <c:lineChart>
        <c:grouping val="standard"/>
        <c:varyColors val="0"/>
        <c:ser>
          <c:idx val="1"/>
          <c:order val="0"/>
          <c:tx>
            <c:strRef>
              <c:f>'2002_2025_AYLIK_IHR'!$A$8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'2002_2025_AYLIK_IHR'!$C$1:$N$1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'2002_2025_AYLIK_IHR'!$C$8:$N$8</c:f>
              <c:numCache>
                <c:formatCode>#,##0</c:formatCode>
                <c:ptCount val="12"/>
                <c:pt idx="0">
                  <c:v>209976.58546</c:v>
                </c:pt>
                <c:pt idx="1">
                  <c:v>198838.31757000001</c:v>
                </c:pt>
                <c:pt idx="2">
                  <c:v>224290.71775000001</c:v>
                </c:pt>
                <c:pt idx="3">
                  <c:v>197662.56750999999</c:v>
                </c:pt>
                <c:pt idx="4">
                  <c:v>219847.90974</c:v>
                </c:pt>
                <c:pt idx="5">
                  <c:v>186628.24677999999</c:v>
                </c:pt>
                <c:pt idx="6">
                  <c:v>229195.48092</c:v>
                </c:pt>
                <c:pt idx="7">
                  <c:v>209433.79994</c:v>
                </c:pt>
                <c:pt idx="8">
                  <c:v>225945.28023</c:v>
                </c:pt>
                <c:pt idx="9">
                  <c:v>232362.29584000001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3-4BDD-ACF4-0487D79D0841}"/>
            </c:ext>
          </c:extLst>
        </c:ser>
        <c:ser>
          <c:idx val="0"/>
          <c:order val="1"/>
          <c:tx>
            <c:strRef>
              <c:f>'2002_2025_AYLIK_IHR'!$A$9</c:f>
              <c:strCache>
                <c:ptCount val="1"/>
                <c:pt idx="0">
                  <c:v>2024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'2002_2025_AYLIK_IHR'!$C$9:$N$9</c:f>
              <c:numCache>
                <c:formatCode>#,##0</c:formatCode>
                <c:ptCount val="12"/>
                <c:pt idx="0">
                  <c:v>232060.59815000001</c:v>
                </c:pt>
                <c:pt idx="1">
                  <c:v>234169.64285</c:v>
                </c:pt>
                <c:pt idx="2">
                  <c:v>239526.91080000001</c:v>
                </c:pt>
                <c:pt idx="3">
                  <c:v>199481.55533</c:v>
                </c:pt>
                <c:pt idx="4">
                  <c:v>216814.20327</c:v>
                </c:pt>
                <c:pt idx="5">
                  <c:v>164240.44820000001</c:v>
                </c:pt>
                <c:pt idx="6">
                  <c:v>225161.73824000001</c:v>
                </c:pt>
                <c:pt idx="7">
                  <c:v>219206.78563</c:v>
                </c:pt>
                <c:pt idx="8">
                  <c:v>227017.44203999999</c:v>
                </c:pt>
                <c:pt idx="9">
                  <c:v>277336.9534</c:v>
                </c:pt>
                <c:pt idx="10">
                  <c:v>242485.35190000001</c:v>
                </c:pt>
                <c:pt idx="11">
                  <c:v>247055.92796999999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3-4BDD-ACF4-0487D79D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63904"/>
        <c:axId val="-1907359552"/>
      </c:lineChart>
      <c:catAx>
        <c:axId val="-19073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95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39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12676789634418"/>
          <c:y val="0.12710765239948119"/>
          <c:w val="0.27353783231083845"/>
          <c:h val="7.70199250385530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3449002</xdr:colOff>
      <xdr:row>3</xdr:row>
      <xdr:rowOff>130492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6</xdr:col>
      <xdr:colOff>457200</xdr:colOff>
      <xdr:row>19</xdr:row>
      <xdr:rowOff>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6</xdr:col>
      <xdr:colOff>476250</xdr:colOff>
      <xdr:row>36</xdr:row>
      <xdr:rowOff>0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37</xdr:row>
      <xdr:rowOff>38100</xdr:rowOff>
    </xdr:from>
    <xdr:to>
      <xdr:col>6</xdr:col>
      <xdr:colOff>485775</xdr:colOff>
      <xdr:row>53</xdr:row>
      <xdr:rowOff>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66675</xdr:rowOff>
    </xdr:from>
    <xdr:to>
      <xdr:col>6</xdr:col>
      <xdr:colOff>219074</xdr:colOff>
      <xdr:row>16</xdr:row>
      <xdr:rowOff>95250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83</xdr:row>
      <xdr:rowOff>19050</xdr:rowOff>
    </xdr:from>
    <xdr:to>
      <xdr:col>6</xdr:col>
      <xdr:colOff>266699</xdr:colOff>
      <xdr:row>98</xdr:row>
      <xdr:rowOff>142875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32</xdr:row>
      <xdr:rowOff>123825</xdr:rowOff>
    </xdr:from>
    <xdr:to>
      <xdr:col>6</xdr:col>
      <xdr:colOff>190500</xdr:colOff>
      <xdr:row>48</xdr:row>
      <xdr:rowOff>76200</xdr:rowOff>
    </xdr:to>
    <xdr:graphicFrame macro="">
      <xdr:nvGraphicFramePr>
        <xdr:cNvPr id="4" name="Chart 19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66</xdr:row>
      <xdr:rowOff>9525</xdr:rowOff>
    </xdr:from>
    <xdr:to>
      <xdr:col>6</xdr:col>
      <xdr:colOff>228600</xdr:colOff>
      <xdr:row>82</xdr:row>
      <xdr:rowOff>38100</xdr:rowOff>
    </xdr:to>
    <xdr:graphicFrame macro="">
      <xdr:nvGraphicFramePr>
        <xdr:cNvPr id="5" name="Chart 20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28574</xdr:colOff>
      <xdr:row>18</xdr:row>
      <xdr:rowOff>19050</xdr:rowOff>
    </xdr:from>
    <xdr:to>
      <xdr:col>6</xdr:col>
      <xdr:colOff>228599</xdr:colOff>
      <xdr:row>32</xdr:row>
      <xdr:rowOff>57150</xdr:rowOff>
    </xdr:to>
    <xdr:graphicFrame macro="">
      <xdr:nvGraphicFramePr>
        <xdr:cNvPr id="6" name="Chart 2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85725</xdr:colOff>
      <xdr:row>99</xdr:row>
      <xdr:rowOff>123825</xdr:rowOff>
    </xdr:from>
    <xdr:to>
      <xdr:col>6</xdr:col>
      <xdr:colOff>219075</xdr:colOff>
      <xdr:row>115</xdr:row>
      <xdr:rowOff>85725</xdr:rowOff>
    </xdr:to>
    <xdr:graphicFrame macro="">
      <xdr:nvGraphicFramePr>
        <xdr:cNvPr id="7" name="Chart 22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</xdr:colOff>
      <xdr:row>133</xdr:row>
      <xdr:rowOff>28575</xdr:rowOff>
    </xdr:from>
    <xdr:to>
      <xdr:col>6</xdr:col>
      <xdr:colOff>190500</xdr:colOff>
      <xdr:row>148</xdr:row>
      <xdr:rowOff>152400</xdr:rowOff>
    </xdr:to>
    <xdr:graphicFrame macro="">
      <xdr:nvGraphicFramePr>
        <xdr:cNvPr id="8" name="Chart 23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149</xdr:row>
      <xdr:rowOff>142875</xdr:rowOff>
    </xdr:from>
    <xdr:to>
      <xdr:col>6</xdr:col>
      <xdr:colOff>238125</xdr:colOff>
      <xdr:row>165</xdr:row>
      <xdr:rowOff>123825</xdr:rowOff>
    </xdr:to>
    <xdr:graphicFrame macro="">
      <xdr:nvGraphicFramePr>
        <xdr:cNvPr id="9" name="Chart 2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76200</xdr:colOff>
      <xdr:row>116</xdr:row>
      <xdr:rowOff>66675</xdr:rowOff>
    </xdr:from>
    <xdr:to>
      <xdr:col>6</xdr:col>
      <xdr:colOff>219075</xdr:colOff>
      <xdr:row>132</xdr:row>
      <xdr:rowOff>57150</xdr:rowOff>
    </xdr:to>
    <xdr:graphicFrame macro="">
      <xdr:nvGraphicFramePr>
        <xdr:cNvPr id="10" name="Chart 25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199</xdr:row>
      <xdr:rowOff>66675</xdr:rowOff>
    </xdr:from>
    <xdr:to>
      <xdr:col>6</xdr:col>
      <xdr:colOff>247650</xdr:colOff>
      <xdr:row>216</xdr:row>
      <xdr:rowOff>76200</xdr:rowOff>
    </xdr:to>
    <xdr:graphicFrame macro="">
      <xdr:nvGraphicFramePr>
        <xdr:cNvPr id="11" name="Chart 26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49</xdr:row>
      <xdr:rowOff>114300</xdr:rowOff>
    </xdr:from>
    <xdr:to>
      <xdr:col>6</xdr:col>
      <xdr:colOff>228600</xdr:colOff>
      <xdr:row>65</xdr:row>
      <xdr:rowOff>66675</xdr:rowOff>
    </xdr:to>
    <xdr:graphicFrame macro="">
      <xdr:nvGraphicFramePr>
        <xdr:cNvPr id="12" name="Chart 26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166</xdr:row>
      <xdr:rowOff>57150</xdr:rowOff>
    </xdr:from>
    <xdr:to>
      <xdr:col>6</xdr:col>
      <xdr:colOff>257175</xdr:colOff>
      <xdr:row>182</xdr:row>
      <xdr:rowOff>9525</xdr:rowOff>
    </xdr:to>
    <xdr:graphicFrame macro="">
      <xdr:nvGraphicFramePr>
        <xdr:cNvPr id="13" name="Chart 26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182</xdr:row>
      <xdr:rowOff>133350</xdr:rowOff>
    </xdr:from>
    <xdr:to>
      <xdr:col>6</xdr:col>
      <xdr:colOff>257175</xdr:colOff>
      <xdr:row>198</xdr:row>
      <xdr:rowOff>85725</xdr:rowOff>
    </xdr:to>
    <xdr:graphicFrame macro="">
      <xdr:nvGraphicFramePr>
        <xdr:cNvPr id="14" name="Chart 26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0</xdr:rowOff>
    </xdr:from>
    <xdr:to>
      <xdr:col>1</xdr:col>
      <xdr:colOff>440530</xdr:colOff>
      <xdr:row>3</xdr:row>
      <xdr:rowOff>134302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9" y="0"/>
          <a:ext cx="3381374" cy="7858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0</xdr:rowOff>
    </xdr:from>
    <xdr:to>
      <xdr:col>0</xdr:col>
      <xdr:colOff>3032497</xdr:colOff>
      <xdr:row>3</xdr:row>
      <xdr:rowOff>140968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0"/>
          <a:ext cx="3012494" cy="6429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2</xdr:col>
      <xdr:colOff>380999</xdr:colOff>
      <xdr:row>3</xdr:row>
      <xdr:rowOff>142875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3"/>
          <a:ext cx="3381374" cy="7858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19050</xdr:rowOff>
    </xdr:from>
    <xdr:to>
      <xdr:col>9</xdr:col>
      <xdr:colOff>123825</xdr:colOff>
      <xdr:row>52</xdr:row>
      <xdr:rowOff>38100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9525</xdr:rowOff>
    </xdr:from>
    <xdr:to>
      <xdr:col>9</xdr:col>
      <xdr:colOff>123824</xdr:colOff>
      <xdr:row>68</xdr:row>
      <xdr:rowOff>85725</xdr:rowOff>
    </xdr:to>
    <xdr:graphicFrame macro="">
      <xdr:nvGraphicFramePr>
        <xdr:cNvPr id="3" name="Chart 1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3</xdr:row>
      <xdr:rowOff>142875</xdr:rowOff>
    </xdr:from>
    <xdr:to>
      <xdr:col>9</xdr:col>
      <xdr:colOff>152400</xdr:colOff>
      <xdr:row>19</xdr:row>
      <xdr:rowOff>152400</xdr:rowOff>
    </xdr:to>
    <xdr:graphicFrame macro="">
      <xdr:nvGraphicFramePr>
        <xdr:cNvPr id="4" name="Chart 1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22</xdr:row>
      <xdr:rowOff>95250</xdr:rowOff>
    </xdr:from>
    <xdr:to>
      <xdr:col>9</xdr:col>
      <xdr:colOff>114300</xdr:colOff>
      <xdr:row>37</xdr:row>
      <xdr:rowOff>114300</xdr:rowOff>
    </xdr:to>
    <xdr:graphicFrame macro="">
      <xdr:nvGraphicFramePr>
        <xdr:cNvPr id="5" name="Chart 1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476250</xdr:colOff>
      <xdr:row>3</xdr:row>
      <xdr:rowOff>49905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2305050" cy="5356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11</xdr:col>
      <xdr:colOff>518160</xdr:colOff>
      <xdr:row>20</xdr:row>
      <xdr:rowOff>152400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38097</xdr:colOff>
      <xdr:row>22</xdr:row>
      <xdr:rowOff>38100</xdr:rowOff>
    </xdr:from>
    <xdr:to>
      <xdr:col>17</xdr:col>
      <xdr:colOff>257175</xdr:colOff>
      <xdr:row>66</xdr:row>
      <xdr:rowOff>123825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7</xdr:col>
      <xdr:colOff>295275</xdr:colOff>
      <xdr:row>17</xdr:row>
      <xdr:rowOff>152400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66675</xdr:rowOff>
    </xdr:from>
    <xdr:to>
      <xdr:col>7</xdr:col>
      <xdr:colOff>304800</xdr:colOff>
      <xdr:row>34</xdr:row>
      <xdr:rowOff>0</xdr:rowOff>
    </xdr:to>
    <xdr:graphicFrame macro="">
      <xdr:nvGraphicFramePr>
        <xdr:cNvPr id="3" name="Chart 1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7</xdr:col>
      <xdr:colOff>295275</xdr:colOff>
      <xdr:row>49</xdr:row>
      <xdr:rowOff>114300</xdr:rowOff>
    </xdr:to>
    <xdr:graphicFrame macro="">
      <xdr:nvGraphicFramePr>
        <xdr:cNvPr id="4" name="Chart 1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50</xdr:row>
      <xdr:rowOff>9525</xdr:rowOff>
    </xdr:from>
    <xdr:to>
      <xdr:col>7</xdr:col>
      <xdr:colOff>285750</xdr:colOff>
      <xdr:row>66</xdr:row>
      <xdr:rowOff>47625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57150</xdr:rowOff>
    </xdr:from>
    <xdr:to>
      <xdr:col>6</xdr:col>
      <xdr:colOff>447675</xdr:colOff>
      <xdr:row>16</xdr:row>
      <xdr:rowOff>19050</xdr:rowOff>
    </xdr:to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95251</xdr:rowOff>
    </xdr:from>
    <xdr:to>
      <xdr:col>6</xdr:col>
      <xdr:colOff>447675</xdr:colOff>
      <xdr:row>32</xdr:row>
      <xdr:rowOff>133351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9525</xdr:rowOff>
    </xdr:from>
    <xdr:to>
      <xdr:col>6</xdr:col>
      <xdr:colOff>476250</xdr:colOff>
      <xdr:row>47</xdr:row>
      <xdr:rowOff>114300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48</xdr:row>
      <xdr:rowOff>47625</xdr:rowOff>
    </xdr:from>
    <xdr:to>
      <xdr:col>6</xdr:col>
      <xdr:colOff>466725</xdr:colOff>
      <xdr:row>65</xdr:row>
      <xdr:rowOff>0</xdr:rowOff>
    </xdr:to>
    <xdr:graphicFrame macro="">
      <xdr:nvGraphicFramePr>
        <xdr:cNvPr id="5" name="Chart 1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9525</xdr:rowOff>
    </xdr:from>
    <xdr:to>
      <xdr:col>7</xdr:col>
      <xdr:colOff>333375</xdr:colOff>
      <xdr:row>18</xdr:row>
      <xdr:rowOff>123825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22</xdr:row>
      <xdr:rowOff>0</xdr:rowOff>
    </xdr:from>
    <xdr:to>
      <xdr:col>7</xdr:col>
      <xdr:colOff>314325</xdr:colOff>
      <xdr:row>38</xdr:row>
      <xdr:rowOff>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P1" sqref="P1"/>
    </sheetView>
  </sheetViews>
  <sheetFormatPr defaultColWidth="9.109375" defaultRowHeight="13.2" x14ac:dyDescent="0.25"/>
  <cols>
    <col min="1" max="1" width="52.33203125" style="1" customWidth="1"/>
    <col min="2" max="2" width="17.88671875" style="1" customWidth="1"/>
    <col min="3" max="3" width="17" style="1" bestFit="1" customWidth="1"/>
    <col min="4" max="4" width="10.5546875" style="1" bestFit="1" customWidth="1"/>
    <col min="5" max="5" width="13.5546875" style="1" bestFit="1" customWidth="1"/>
    <col min="6" max="7" width="18.88671875" style="1" bestFit="1" customWidth="1"/>
    <col min="8" max="8" width="10.33203125" style="1" bestFit="1" customWidth="1"/>
    <col min="9" max="9" width="13.5546875" style="1" bestFit="1" customWidth="1"/>
    <col min="10" max="11" width="18.6640625" style="1" bestFit="1" customWidth="1"/>
    <col min="12" max="13" width="9.44140625" style="1" bestFit="1" customWidth="1"/>
    <col min="14" max="16384" width="9.109375" style="1"/>
  </cols>
  <sheetData>
    <row r="1" spans="1:13" ht="24.6" x14ac:dyDescent="0.4">
      <c r="B1" s="142" t="s">
        <v>123</v>
      </c>
      <c r="C1" s="142"/>
      <c r="D1" s="142"/>
      <c r="E1" s="142"/>
      <c r="F1" s="142"/>
      <c r="G1" s="142"/>
      <c r="H1" s="142"/>
      <c r="I1" s="142"/>
      <c r="J1" s="142"/>
      <c r="K1" s="68"/>
      <c r="L1" s="68"/>
      <c r="M1" s="68"/>
    </row>
    <row r="2" spans="1:13" x14ac:dyDescent="0.25">
      <c r="D2" s="2"/>
    </row>
    <row r="3" spans="1:13" x14ac:dyDescent="0.25">
      <c r="D3" s="2"/>
    </row>
    <row r="4" spans="1:13" x14ac:dyDescent="0.25">
      <c r="B4" s="2"/>
      <c r="C4" s="2"/>
      <c r="D4" s="2"/>
      <c r="E4" s="2"/>
      <c r="F4" s="2"/>
      <c r="G4" s="2"/>
      <c r="H4" s="2"/>
      <c r="I4" s="2"/>
    </row>
    <row r="5" spans="1:13" ht="24.6" x14ac:dyDescent="0.25">
      <c r="A5" s="139" t="s">
        <v>124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1"/>
    </row>
    <row r="6" spans="1:13" ht="17.399999999999999" x14ac:dyDescent="0.25">
      <c r="A6" s="3"/>
      <c r="B6" s="138" t="s">
        <v>125</v>
      </c>
      <c r="C6" s="138"/>
      <c r="D6" s="138"/>
      <c r="E6" s="138"/>
      <c r="F6" s="138" t="s">
        <v>126</v>
      </c>
      <c r="G6" s="138"/>
      <c r="H6" s="138"/>
      <c r="I6" s="138"/>
      <c r="J6" s="138" t="s">
        <v>103</v>
      </c>
      <c r="K6" s="138"/>
      <c r="L6" s="138"/>
      <c r="M6" s="138"/>
    </row>
    <row r="7" spans="1:13" ht="28.2" x14ac:dyDescent="0.3">
      <c r="A7" s="4" t="s">
        <v>1</v>
      </c>
      <c r="B7" s="5">
        <v>2024</v>
      </c>
      <c r="C7" s="6">
        <v>2025</v>
      </c>
      <c r="D7" s="7" t="s">
        <v>115</v>
      </c>
      <c r="E7" s="7" t="s">
        <v>116</v>
      </c>
      <c r="F7" s="5">
        <v>2024</v>
      </c>
      <c r="G7" s="6">
        <v>2025</v>
      </c>
      <c r="H7" s="7" t="s">
        <v>115</v>
      </c>
      <c r="I7" s="7" t="s">
        <v>116</v>
      </c>
      <c r="J7" s="5" t="s">
        <v>127</v>
      </c>
      <c r="K7" s="5" t="s">
        <v>128</v>
      </c>
      <c r="L7" s="7" t="s">
        <v>115</v>
      </c>
      <c r="M7" s="7" t="s">
        <v>116</v>
      </c>
    </row>
    <row r="8" spans="1:13" ht="16.8" x14ac:dyDescent="0.3">
      <c r="A8" s="84" t="s">
        <v>2</v>
      </c>
      <c r="B8" s="8">
        <f>B9+B18+B20</f>
        <v>3373477.9030099995</v>
      </c>
      <c r="C8" s="8">
        <f>C9+C18+C20</f>
        <v>3302781.9597999994</v>
      </c>
      <c r="D8" s="10">
        <f t="shared" ref="D8:D45" si="0">(C8-B8)/B8*100</f>
        <v>-2.0956397297554972</v>
      </c>
      <c r="E8" s="10">
        <f>C8/C$43*100</f>
        <v>15.74388539960761</v>
      </c>
      <c r="F8" s="8">
        <f>F9+F18+F20</f>
        <v>29446063.955359999</v>
      </c>
      <c r="G8" s="8">
        <f>G9+G18+G20</f>
        <v>29325110.595320001</v>
      </c>
      <c r="H8" s="10">
        <f t="shared" ref="H8:H45" si="1">(G8-F8)/F8*100</f>
        <v>-0.41076240350276422</v>
      </c>
      <c r="I8" s="10">
        <f>G8/G$43*100</f>
        <v>15.068375070946763</v>
      </c>
      <c r="J8" s="8">
        <f>J9+J18+J20</f>
        <v>36106560.860810004</v>
      </c>
      <c r="K8" s="8">
        <f>K9+K18+K20</f>
        <v>36067043.770459995</v>
      </c>
      <c r="L8" s="10">
        <f t="shared" ref="L8:L45" si="2">(K8-J8)/J8*100</f>
        <v>-0.10944573342874446</v>
      </c>
      <c r="M8" s="10">
        <f>K8/K$43*100</f>
        <v>15.403767861850785</v>
      </c>
    </row>
    <row r="9" spans="1:13" ht="15.6" x14ac:dyDescent="0.3">
      <c r="A9" s="9" t="s">
        <v>3</v>
      </c>
      <c r="B9" s="8">
        <f>B10+B11+B12+B13+B14+B15+B16+B17</f>
        <v>2317703.1946699996</v>
      </c>
      <c r="C9" s="8">
        <f>C10+C11+C12+C13+C14+C15+C16+C17</f>
        <v>2188201.7532599997</v>
      </c>
      <c r="D9" s="10">
        <f t="shared" si="0"/>
        <v>-5.5874903097089064</v>
      </c>
      <c r="E9" s="10">
        <f>C9/C$43*100</f>
        <v>10.430842257789267</v>
      </c>
      <c r="F9" s="8">
        <f>F10+F11+F12+F13+F14+F15+F16+F17</f>
        <v>19765686.897949997</v>
      </c>
      <c r="G9" s="8">
        <f>G10+G11+G12+G13+G14+G15+G16+G17</f>
        <v>19505074.267350003</v>
      </c>
      <c r="H9" s="10">
        <f t="shared" si="1"/>
        <v>-1.3185103656935075</v>
      </c>
      <c r="I9" s="10">
        <f>G9/G$43*100</f>
        <v>10.022460917641249</v>
      </c>
      <c r="J9" s="8">
        <f>J10+J11+J12+J13+J14+J15+J16+J17</f>
        <v>24452230.418270003</v>
      </c>
      <c r="K9" s="8">
        <f>K10+K11+K12+K13+K14+K15+K16+K17</f>
        <v>24172996.572739996</v>
      </c>
      <c r="L9" s="10">
        <f t="shared" si="2"/>
        <v>-1.1419565444687267</v>
      </c>
      <c r="M9" s="10">
        <f>K9/K$43*100</f>
        <v>10.323974154953387</v>
      </c>
    </row>
    <row r="10" spans="1:13" ht="13.8" x14ac:dyDescent="0.25">
      <c r="A10" s="11" t="s">
        <v>129</v>
      </c>
      <c r="B10" s="12">
        <v>1034015.88699</v>
      </c>
      <c r="C10" s="12">
        <v>1093927.5937300001</v>
      </c>
      <c r="D10" s="13">
        <f t="shared" si="0"/>
        <v>5.7940799066832378</v>
      </c>
      <c r="E10" s="13">
        <f>C10/C$43*100</f>
        <v>5.2145951142946654</v>
      </c>
      <c r="F10" s="12">
        <v>9711880.0540399998</v>
      </c>
      <c r="G10" s="12">
        <v>10134891.223030001</v>
      </c>
      <c r="H10" s="13">
        <f t="shared" si="1"/>
        <v>4.3556053682318145</v>
      </c>
      <c r="I10" s="13">
        <f>G10/G$43*100</f>
        <v>5.2076987657204077</v>
      </c>
      <c r="J10" s="12">
        <v>11991882.586789999</v>
      </c>
      <c r="K10" s="12">
        <v>12318211.39098</v>
      </c>
      <c r="L10" s="13">
        <f t="shared" si="2"/>
        <v>2.7212474924452423</v>
      </c>
      <c r="M10" s="13">
        <f>K10/K$43*100</f>
        <v>5.2609487472125567</v>
      </c>
    </row>
    <row r="11" spans="1:13" ht="13.8" x14ac:dyDescent="0.25">
      <c r="A11" s="11" t="s">
        <v>130</v>
      </c>
      <c r="B11" s="12">
        <v>289012.78726999997</v>
      </c>
      <c r="C11" s="12">
        <v>334816.05424000003</v>
      </c>
      <c r="D11" s="13">
        <f t="shared" si="0"/>
        <v>15.848180076271149</v>
      </c>
      <c r="E11" s="13">
        <f>C11/C$43*100</f>
        <v>1.5960198560072587</v>
      </c>
      <c r="F11" s="12">
        <v>2691759.15925</v>
      </c>
      <c r="G11" s="12">
        <v>2564842.4829299999</v>
      </c>
      <c r="H11" s="13">
        <f t="shared" si="1"/>
        <v>-4.7150086174634831</v>
      </c>
      <c r="I11" s="13">
        <f>G11/G$43*100</f>
        <v>1.3179151841580934</v>
      </c>
      <c r="J11" s="12">
        <v>3573644.1880100002</v>
      </c>
      <c r="K11" s="12">
        <v>3273844.00342</v>
      </c>
      <c r="L11" s="13">
        <f t="shared" si="2"/>
        <v>-8.3892007378872613</v>
      </c>
      <c r="M11" s="13">
        <f>K11/K$43*100</f>
        <v>1.398216426207274</v>
      </c>
    </row>
    <row r="12" spans="1:13" ht="13.8" x14ac:dyDescent="0.25">
      <c r="A12" s="11" t="s">
        <v>131</v>
      </c>
      <c r="B12" s="12">
        <v>277336.9534</v>
      </c>
      <c r="C12" s="12">
        <v>232362.29584000001</v>
      </c>
      <c r="D12" s="13">
        <f t="shared" si="0"/>
        <v>-16.216611961960059</v>
      </c>
      <c r="E12" s="13">
        <f>C12/C$43*100</f>
        <v>1.1076375617348377</v>
      </c>
      <c r="F12" s="12">
        <v>2235016.2779100002</v>
      </c>
      <c r="G12" s="12">
        <v>2134181.2017399999</v>
      </c>
      <c r="H12" s="13">
        <f t="shared" si="1"/>
        <v>-4.5116036588464024</v>
      </c>
      <c r="I12" s="13">
        <f>G12/G$43*100</f>
        <v>1.0966247752980145</v>
      </c>
      <c r="J12" s="12">
        <v>2700775.7796100001</v>
      </c>
      <c r="K12" s="12">
        <v>2623722.4816100001</v>
      </c>
      <c r="L12" s="13">
        <f t="shared" si="2"/>
        <v>-2.853006109641826</v>
      </c>
      <c r="M12" s="13">
        <f>K12/K$43*100</f>
        <v>1.1205579336596694</v>
      </c>
    </row>
    <row r="13" spans="1:13" ht="13.8" x14ac:dyDescent="0.25">
      <c r="A13" s="11" t="s">
        <v>132</v>
      </c>
      <c r="B13" s="12">
        <v>234466.91709999999</v>
      </c>
      <c r="C13" s="12">
        <v>191840.29543</v>
      </c>
      <c r="D13" s="13">
        <f t="shared" si="0"/>
        <v>-18.180228663909869</v>
      </c>
      <c r="E13" s="13">
        <f>C13/C$43*100</f>
        <v>0.91447502833631911</v>
      </c>
      <c r="F13" s="12">
        <v>1478240.11491</v>
      </c>
      <c r="G13" s="12">
        <v>1413558.9694699999</v>
      </c>
      <c r="H13" s="13">
        <f t="shared" si="1"/>
        <v>-4.3755506827074644</v>
      </c>
      <c r="I13" s="13">
        <f>G13/G$43*100</f>
        <v>0.72634122444790439</v>
      </c>
      <c r="J13" s="12">
        <v>1828284.1168800001</v>
      </c>
      <c r="K13" s="12">
        <v>1783289.2498999999</v>
      </c>
      <c r="L13" s="13">
        <f t="shared" si="2"/>
        <v>-2.4610434759333097</v>
      </c>
      <c r="M13" s="13">
        <f>K13/K$43*100</f>
        <v>0.76161977152371607</v>
      </c>
    </row>
    <row r="14" spans="1:13" ht="13.8" x14ac:dyDescent="0.25">
      <c r="A14" s="11" t="s">
        <v>133</v>
      </c>
      <c r="B14" s="12">
        <v>320181.67483999999</v>
      </c>
      <c r="C14" s="12">
        <v>205097.10605999999</v>
      </c>
      <c r="D14" s="13">
        <f t="shared" si="0"/>
        <v>-35.943521389070639</v>
      </c>
      <c r="E14" s="13">
        <f>C14/C$43*100</f>
        <v>0.97766833321184243</v>
      </c>
      <c r="F14" s="12">
        <v>2056387.8150200001</v>
      </c>
      <c r="G14" s="12">
        <v>1813830.5826099999</v>
      </c>
      <c r="H14" s="13">
        <f t="shared" si="1"/>
        <v>-11.795305858084998</v>
      </c>
      <c r="I14" s="13">
        <f>G14/G$43*100</f>
        <v>0.93201624747779133</v>
      </c>
      <c r="J14" s="12">
        <v>2506741.0086500002</v>
      </c>
      <c r="K14" s="12">
        <v>2390258.7195700002</v>
      </c>
      <c r="L14" s="13">
        <f t="shared" si="2"/>
        <v>-4.6467620180168225</v>
      </c>
      <c r="M14" s="13">
        <f>K14/K$43*100</f>
        <v>1.0208485807804644</v>
      </c>
    </row>
    <row r="15" spans="1:13" ht="13.8" x14ac:dyDescent="0.25">
      <c r="A15" s="11" t="s">
        <v>134</v>
      </c>
      <c r="B15" s="12">
        <v>60639.181680000002</v>
      </c>
      <c r="C15" s="12">
        <v>35507.524790000003</v>
      </c>
      <c r="D15" s="13">
        <f t="shared" si="0"/>
        <v>-41.444584497565728</v>
      </c>
      <c r="E15" s="13">
        <f>C15/C$43*100</f>
        <v>0.16925925111669748</v>
      </c>
      <c r="F15" s="12">
        <v>667356.31611000001</v>
      </c>
      <c r="G15" s="12">
        <v>417111.18602999998</v>
      </c>
      <c r="H15" s="13">
        <f t="shared" si="1"/>
        <v>-37.497978821669271</v>
      </c>
      <c r="I15" s="13">
        <f>G15/G$43*100</f>
        <v>0.21432784633352905</v>
      </c>
      <c r="J15" s="12">
        <v>769088.83499999996</v>
      </c>
      <c r="K15" s="12">
        <v>562824.62019000005</v>
      </c>
      <c r="L15" s="13">
        <f t="shared" si="2"/>
        <v>-26.819296474379311</v>
      </c>
      <c r="M15" s="13">
        <f>K15/K$43*100</f>
        <v>0.24037511506395703</v>
      </c>
    </row>
    <row r="16" spans="1:13" ht="13.8" x14ac:dyDescent="0.25">
      <c r="A16" s="11" t="s">
        <v>135</v>
      </c>
      <c r="B16" s="12">
        <v>91097.039120000001</v>
      </c>
      <c r="C16" s="12">
        <v>82104.239700000006</v>
      </c>
      <c r="D16" s="13">
        <f t="shared" si="0"/>
        <v>-9.8716703713651892</v>
      </c>
      <c r="E16" s="13">
        <f>C16/C$43*100</f>
        <v>0.39137907267029809</v>
      </c>
      <c r="F16" s="12">
        <v>808535.39896999998</v>
      </c>
      <c r="G16" s="12">
        <v>892807.09164999996</v>
      </c>
      <c r="H16" s="13">
        <f t="shared" si="1"/>
        <v>10.422758581424436</v>
      </c>
      <c r="I16" s="13">
        <f>G16/G$43*100</f>
        <v>0.45875878555528221</v>
      </c>
      <c r="J16" s="12">
        <v>944206.59967000003</v>
      </c>
      <c r="K16" s="12">
        <v>1062839.7426499999</v>
      </c>
      <c r="L16" s="13">
        <f t="shared" si="2"/>
        <v>12.564320459257766</v>
      </c>
      <c r="M16" s="13">
        <f>K16/K$43*100</f>
        <v>0.45392510609751652</v>
      </c>
    </row>
    <row r="17" spans="1:13" ht="13.8" x14ac:dyDescent="0.25">
      <c r="A17" s="11" t="s">
        <v>136</v>
      </c>
      <c r="B17" s="12">
        <v>10952.754269999999</v>
      </c>
      <c r="C17" s="12">
        <v>12546.643470000001</v>
      </c>
      <c r="D17" s="13">
        <f t="shared" si="0"/>
        <v>14.552405364974938</v>
      </c>
      <c r="E17" s="13">
        <f>C17/C$43*100</f>
        <v>5.9808040417350723E-2</v>
      </c>
      <c r="F17" s="12">
        <v>116511.76174</v>
      </c>
      <c r="G17" s="12">
        <v>133851.52989000001</v>
      </c>
      <c r="H17" s="13">
        <f t="shared" si="1"/>
        <v>14.882418642586739</v>
      </c>
      <c r="I17" s="13">
        <f>G17/G$43*100</f>
        <v>6.8778088650224667E-2</v>
      </c>
      <c r="J17" s="12">
        <v>137607.30366000001</v>
      </c>
      <c r="K17" s="12">
        <v>158006.36442</v>
      </c>
      <c r="L17" s="13">
        <f t="shared" si="2"/>
        <v>14.82411196022122</v>
      </c>
      <c r="M17" s="13">
        <f>K17/K$43*100</f>
        <v>6.7482474408232809E-2</v>
      </c>
    </row>
    <row r="18" spans="1:13" ht="15.6" x14ac:dyDescent="0.3">
      <c r="A18" s="9" t="s">
        <v>12</v>
      </c>
      <c r="B18" s="8">
        <f>B19</f>
        <v>366778.44579000003</v>
      </c>
      <c r="C18" s="8">
        <f>C19</f>
        <v>382140.12926999998</v>
      </c>
      <c r="D18" s="10">
        <f t="shared" si="0"/>
        <v>4.1882732358802031</v>
      </c>
      <c r="E18" s="10">
        <f>C18/C$43*100</f>
        <v>1.8216068983804308</v>
      </c>
      <c r="F18" s="8">
        <f>F19</f>
        <v>3167058.3714700001</v>
      </c>
      <c r="G18" s="8">
        <f>G19</f>
        <v>3238872.8317399998</v>
      </c>
      <c r="H18" s="10">
        <f t="shared" si="1"/>
        <v>2.2675445743889711</v>
      </c>
      <c r="I18" s="10">
        <f>G18/G$43*100</f>
        <v>1.6642580247777989</v>
      </c>
      <c r="J18" s="8">
        <f>J19</f>
        <v>3779726.3548699999</v>
      </c>
      <c r="K18" s="8">
        <f>K19</f>
        <v>3934696.6331500001</v>
      </c>
      <c r="L18" s="10">
        <f t="shared" si="2"/>
        <v>4.1000396253641025</v>
      </c>
      <c r="M18" s="10">
        <f>K18/K$43*100</f>
        <v>1.6804580361390524</v>
      </c>
    </row>
    <row r="19" spans="1:13" ht="13.8" x14ac:dyDescent="0.25">
      <c r="A19" s="11" t="s">
        <v>137</v>
      </c>
      <c r="B19" s="12">
        <v>366778.44579000003</v>
      </c>
      <c r="C19" s="12">
        <v>382140.12926999998</v>
      </c>
      <c r="D19" s="13">
        <f t="shared" si="0"/>
        <v>4.1882732358802031</v>
      </c>
      <c r="E19" s="13">
        <f>C19/C$43*100</f>
        <v>1.8216068983804308</v>
      </c>
      <c r="F19" s="12">
        <v>3167058.3714700001</v>
      </c>
      <c r="G19" s="12">
        <v>3238872.8317399998</v>
      </c>
      <c r="H19" s="13">
        <f t="shared" si="1"/>
        <v>2.2675445743889711</v>
      </c>
      <c r="I19" s="13">
        <f>G19/G$43*100</f>
        <v>1.6642580247777989</v>
      </c>
      <c r="J19" s="12">
        <v>3779726.3548699999</v>
      </c>
      <c r="K19" s="12">
        <v>3934696.6331500001</v>
      </c>
      <c r="L19" s="13">
        <f t="shared" si="2"/>
        <v>4.1000396253641025</v>
      </c>
      <c r="M19" s="13">
        <f>K19/K$43*100</f>
        <v>1.6804580361390524</v>
      </c>
    </row>
    <row r="20" spans="1:13" ht="15.6" x14ac:dyDescent="0.3">
      <c r="A20" s="9" t="s">
        <v>109</v>
      </c>
      <c r="B20" s="8">
        <f>B21</f>
        <v>688996.26254999998</v>
      </c>
      <c r="C20" s="8">
        <f>C21</f>
        <v>732440.07727000001</v>
      </c>
      <c r="D20" s="10">
        <f t="shared" si="0"/>
        <v>6.3053774136905911</v>
      </c>
      <c r="E20" s="10">
        <f>C20/C$43*100</f>
        <v>3.4914362434379149</v>
      </c>
      <c r="F20" s="8">
        <f>F21</f>
        <v>6513318.6859400002</v>
      </c>
      <c r="G20" s="8">
        <f>G21</f>
        <v>6581163.4962299997</v>
      </c>
      <c r="H20" s="10">
        <f t="shared" si="1"/>
        <v>1.0416319784329442</v>
      </c>
      <c r="I20" s="10">
        <f>G20/G$43*100</f>
        <v>3.3816561285277174</v>
      </c>
      <c r="J20" s="8">
        <f>J21</f>
        <v>7874604.0876700003</v>
      </c>
      <c r="K20" s="8">
        <f>K21</f>
        <v>7959350.5645700004</v>
      </c>
      <c r="L20" s="10">
        <f t="shared" si="2"/>
        <v>1.0761998439095568</v>
      </c>
      <c r="M20" s="10">
        <f>K20/K$43*100</f>
        <v>3.399335670758346</v>
      </c>
    </row>
    <row r="21" spans="1:13" ht="13.8" x14ac:dyDescent="0.25">
      <c r="A21" s="11" t="s">
        <v>138</v>
      </c>
      <c r="B21" s="12">
        <v>688996.26254999998</v>
      </c>
      <c r="C21" s="12">
        <v>732440.07727000001</v>
      </c>
      <c r="D21" s="13">
        <f t="shared" si="0"/>
        <v>6.3053774136905911</v>
      </c>
      <c r="E21" s="13">
        <f>C21/C$43*100</f>
        <v>3.4914362434379149</v>
      </c>
      <c r="F21" s="12">
        <v>6513318.6859400002</v>
      </c>
      <c r="G21" s="12">
        <v>6581163.4962299997</v>
      </c>
      <c r="H21" s="13">
        <f t="shared" si="1"/>
        <v>1.0416319784329442</v>
      </c>
      <c r="I21" s="13">
        <f>G21/G$43*100</f>
        <v>3.3816561285277174</v>
      </c>
      <c r="J21" s="12">
        <v>7874604.0876700003</v>
      </c>
      <c r="K21" s="12">
        <v>7959350.5645700004</v>
      </c>
      <c r="L21" s="13">
        <f t="shared" si="2"/>
        <v>1.0761998439095568</v>
      </c>
      <c r="M21" s="13">
        <f>K21/K$43*100</f>
        <v>3.399335670758346</v>
      </c>
    </row>
    <row r="22" spans="1:13" ht="16.8" x14ac:dyDescent="0.3">
      <c r="A22" s="84" t="s">
        <v>14</v>
      </c>
      <c r="B22" s="8">
        <f>B23+B27+B29</f>
        <v>16495721.755489999</v>
      </c>
      <c r="C22" s="8">
        <f>C23+C27+C29</f>
        <v>17091596.483349998</v>
      </c>
      <c r="D22" s="10">
        <f t="shared" si="0"/>
        <v>3.612298611072795</v>
      </c>
      <c r="E22" s="10">
        <f>C22/C$43*100</f>
        <v>81.473176130129261</v>
      </c>
      <c r="F22" s="8">
        <f>F23+F27+F29</f>
        <v>151940478.19725001</v>
      </c>
      <c r="G22" s="8">
        <f>G23+G27+G29</f>
        <v>160196383.77315003</v>
      </c>
      <c r="H22" s="10">
        <f t="shared" si="1"/>
        <v>5.433644591523632</v>
      </c>
      <c r="I22" s="10">
        <f>G22/G$43*100</f>
        <v>82.315092652656148</v>
      </c>
      <c r="J22" s="8">
        <f>J23+J27+J29</f>
        <v>183811531.46502998</v>
      </c>
      <c r="K22" s="8">
        <f>K23+K27+K29</f>
        <v>191965288.69424999</v>
      </c>
      <c r="L22" s="10">
        <f t="shared" si="2"/>
        <v>4.4359334608836818</v>
      </c>
      <c r="M22" s="10">
        <f>K22/K$43*100</f>
        <v>81.985891702087855</v>
      </c>
    </row>
    <row r="23" spans="1:13" ht="15.6" x14ac:dyDescent="0.3">
      <c r="A23" s="9" t="s">
        <v>15</v>
      </c>
      <c r="B23" s="8">
        <f>B24+B25+B26</f>
        <v>1246706.23321</v>
      </c>
      <c r="C23" s="8">
        <f>C24+C25+C26</f>
        <v>1257333.59776</v>
      </c>
      <c r="D23" s="10">
        <f>(C23-B23)/B23*100</f>
        <v>0.85243534257760811</v>
      </c>
      <c r="E23" s="10">
        <f>C23/C$43*100</f>
        <v>5.9935279752492301</v>
      </c>
      <c r="F23" s="8">
        <f>F24+F25+F26</f>
        <v>11514969.963440001</v>
      </c>
      <c r="G23" s="8">
        <f>G24+G25+G26</f>
        <v>11434858.809520001</v>
      </c>
      <c r="H23" s="10">
        <f t="shared" si="1"/>
        <v>-0.69571309499159029</v>
      </c>
      <c r="I23" s="10">
        <f>G23/G$43*100</f>
        <v>5.8756723479387425</v>
      </c>
      <c r="J23" s="8">
        <f>J24+J25+J26</f>
        <v>13840619.640889999</v>
      </c>
      <c r="K23" s="8">
        <f>K24+K25+K26</f>
        <v>13802229.486949999</v>
      </c>
      <c r="L23" s="10">
        <f t="shared" si="2"/>
        <v>-0.27737308687092149</v>
      </c>
      <c r="M23" s="10">
        <f>K23/K$43*100</f>
        <v>5.8947536800091358</v>
      </c>
    </row>
    <row r="24" spans="1:13" ht="13.8" x14ac:dyDescent="0.25">
      <c r="A24" s="11" t="s">
        <v>139</v>
      </c>
      <c r="B24" s="12">
        <v>839923.57261999999</v>
      </c>
      <c r="C24" s="12">
        <v>840856.73516000004</v>
      </c>
      <c r="D24" s="13">
        <f t="shared" si="0"/>
        <v>0.11110088708300032</v>
      </c>
      <c r="E24" s="13">
        <f>C24/C$43*100</f>
        <v>4.0082428198344946</v>
      </c>
      <c r="F24" s="12">
        <v>7855552.5911400001</v>
      </c>
      <c r="G24" s="12">
        <v>7887218.6354</v>
      </c>
      <c r="H24" s="13">
        <f t="shared" si="1"/>
        <v>0.40310396872289916</v>
      </c>
      <c r="I24" s="13">
        <f>G24/G$43*100</f>
        <v>4.0527577305619777</v>
      </c>
      <c r="J24" s="12">
        <v>9419527.8498199992</v>
      </c>
      <c r="K24" s="12">
        <v>9521088.1958600003</v>
      </c>
      <c r="L24" s="13">
        <f t="shared" si="2"/>
        <v>1.0781893493944272</v>
      </c>
      <c r="M24" s="13">
        <f>K24/K$43*100</f>
        <v>4.0663336117764839</v>
      </c>
    </row>
    <row r="25" spans="1:13" ht="13.8" x14ac:dyDescent="0.25">
      <c r="A25" s="11" t="s">
        <v>140</v>
      </c>
      <c r="B25" s="12">
        <v>132600.64619999999</v>
      </c>
      <c r="C25" s="12">
        <v>129964.2344</v>
      </c>
      <c r="D25" s="13">
        <f t="shared" si="0"/>
        <v>-1.9882345037923257</v>
      </c>
      <c r="E25" s="13">
        <f>C25/C$43*100</f>
        <v>0.61952076684022028</v>
      </c>
      <c r="F25" s="12">
        <v>1299499.2453600001</v>
      </c>
      <c r="G25" s="12">
        <v>1244772.0178700001</v>
      </c>
      <c r="H25" s="13">
        <f t="shared" si="1"/>
        <v>-4.2114089473625578</v>
      </c>
      <c r="I25" s="13">
        <f>G25/G$43*100</f>
        <v>0.63961196606971338</v>
      </c>
      <c r="J25" s="12">
        <v>1538867.83189</v>
      </c>
      <c r="K25" s="12">
        <v>1471242.18346</v>
      </c>
      <c r="L25" s="13">
        <f t="shared" si="2"/>
        <v>-4.394506599500744</v>
      </c>
      <c r="M25" s="13">
        <f>K25/K$43*100</f>
        <v>0.62834850582186441</v>
      </c>
    </row>
    <row r="26" spans="1:13" ht="13.8" x14ac:dyDescent="0.25">
      <c r="A26" s="11" t="s">
        <v>141</v>
      </c>
      <c r="B26" s="12">
        <v>274182.01439000003</v>
      </c>
      <c r="C26" s="12">
        <v>286512.62819999998</v>
      </c>
      <c r="D26" s="13">
        <f t="shared" si="0"/>
        <v>4.4972365665315772</v>
      </c>
      <c r="E26" s="13">
        <f>C26/C$43*100</f>
        <v>1.3657643885745148</v>
      </c>
      <c r="F26" s="12">
        <v>2359918.1269399999</v>
      </c>
      <c r="G26" s="12">
        <v>2302868.15625</v>
      </c>
      <c r="H26" s="13">
        <f t="shared" si="1"/>
        <v>-2.4174555057117177</v>
      </c>
      <c r="I26" s="13">
        <f>G26/G$43*100</f>
        <v>1.1833026513070506</v>
      </c>
      <c r="J26" s="12">
        <v>2882223.9591799998</v>
      </c>
      <c r="K26" s="12">
        <v>2809899.10763</v>
      </c>
      <c r="L26" s="13">
        <f t="shared" si="2"/>
        <v>-2.5093418337475897</v>
      </c>
      <c r="M26" s="13">
        <f>K26/K$43*100</f>
        <v>1.2000715624107876</v>
      </c>
    </row>
    <row r="27" spans="1:13" ht="15.6" x14ac:dyDescent="0.3">
      <c r="A27" s="9" t="s">
        <v>19</v>
      </c>
      <c r="B27" s="8">
        <f>B28</f>
        <v>2450312.8160799998</v>
      </c>
      <c r="C27" s="8">
        <f>C28</f>
        <v>2645208.2225700002</v>
      </c>
      <c r="D27" s="10">
        <f t="shared" si="0"/>
        <v>7.9538989965286673</v>
      </c>
      <c r="E27" s="10">
        <f>C27/C$43*100</f>
        <v>12.609326204737931</v>
      </c>
      <c r="F27" s="8">
        <f>F28</f>
        <v>25564148.71621</v>
      </c>
      <c r="G27" s="8">
        <f>G28</f>
        <v>26958083.672150001</v>
      </c>
      <c r="H27" s="10">
        <f t="shared" si="1"/>
        <v>5.4526945974779082</v>
      </c>
      <c r="I27" s="10">
        <f>G27/G$43*100</f>
        <v>13.852105165828425</v>
      </c>
      <c r="J27" s="8">
        <f>J28</f>
        <v>31109880.628529999</v>
      </c>
      <c r="K27" s="8">
        <f>K28</f>
        <v>32132994.32491</v>
      </c>
      <c r="L27" s="10">
        <f t="shared" si="2"/>
        <v>3.2887098108686788</v>
      </c>
      <c r="M27" s="10">
        <f>K27/K$43*100</f>
        <v>13.723586231164225</v>
      </c>
    </row>
    <row r="28" spans="1:13" ht="13.8" x14ac:dyDescent="0.25">
      <c r="A28" s="11" t="s">
        <v>142</v>
      </c>
      <c r="B28" s="12">
        <v>2450312.8160799998</v>
      </c>
      <c r="C28" s="12">
        <v>2645208.2225700002</v>
      </c>
      <c r="D28" s="13">
        <f t="shared" si="0"/>
        <v>7.9538989965286673</v>
      </c>
      <c r="E28" s="13">
        <f>C28/C$43*100</f>
        <v>12.609326204737931</v>
      </c>
      <c r="F28" s="12">
        <v>25564148.71621</v>
      </c>
      <c r="G28" s="12">
        <v>26958083.672150001</v>
      </c>
      <c r="H28" s="13">
        <f t="shared" si="1"/>
        <v>5.4526945974779082</v>
      </c>
      <c r="I28" s="13">
        <f>G28/G$43*100</f>
        <v>13.852105165828425</v>
      </c>
      <c r="J28" s="12">
        <v>31109880.628529999</v>
      </c>
      <c r="K28" s="12">
        <v>32132994.32491</v>
      </c>
      <c r="L28" s="13">
        <f t="shared" si="2"/>
        <v>3.2887098108686788</v>
      </c>
      <c r="M28" s="13">
        <f>K28/K$43*100</f>
        <v>13.723586231164225</v>
      </c>
    </row>
    <row r="29" spans="1:13" ht="15.6" x14ac:dyDescent="0.3">
      <c r="A29" s="9" t="s">
        <v>21</v>
      </c>
      <c r="B29" s="8">
        <f>B30+B31+B32+B33+B34+B35+B36+B37+B38+B39+B40</f>
        <v>12798702.7062</v>
      </c>
      <c r="C29" s="8">
        <f>C30+C31+C32+C33+C34+C35+C36+C37+C38+C39+C40</f>
        <v>13189054.663019998</v>
      </c>
      <c r="D29" s="10">
        <f t="shared" si="0"/>
        <v>3.049933776732717</v>
      </c>
      <c r="E29" s="10">
        <f>C29/C$43*100</f>
        <v>62.870321950142092</v>
      </c>
      <c r="F29" s="8">
        <f>F30+F31+F32+F33+F34+F35+F36+F37+F38+F39+F40</f>
        <v>114861359.5176</v>
      </c>
      <c r="G29" s="8">
        <f>G30+G31+G32+G33+G34+G35+G36+G37+G38+G39+G40</f>
        <v>121803441.29148002</v>
      </c>
      <c r="H29" s="10">
        <f t="shared" si="1"/>
        <v>6.0438791627016197</v>
      </c>
      <c r="I29" s="10">
        <f>G29/G$43*100</f>
        <v>62.587315138888989</v>
      </c>
      <c r="J29" s="8">
        <f>J30+J31+J32+J33+J34+J35+J36+J37+J38+J39+J40</f>
        <v>138861031.19560999</v>
      </c>
      <c r="K29" s="8">
        <f>K30+K31+K32+K33+K34+K35+K36+K37+K38+K39+K40</f>
        <v>146030064.88238999</v>
      </c>
      <c r="L29" s="10">
        <f t="shared" si="2"/>
        <v>5.1627397730333504</v>
      </c>
      <c r="M29" s="10">
        <f>K29/K$43*100</f>
        <v>62.36755179091449</v>
      </c>
    </row>
    <row r="30" spans="1:13" ht="13.8" x14ac:dyDescent="0.25">
      <c r="A30" s="11" t="s">
        <v>143</v>
      </c>
      <c r="B30" s="12">
        <v>1571755.8652999999</v>
      </c>
      <c r="C30" s="12">
        <v>1512143.8872199999</v>
      </c>
      <c r="D30" s="13">
        <f t="shared" si="0"/>
        <v>-3.792699578609299</v>
      </c>
      <c r="E30" s="13">
        <f>C30/C$43*100</f>
        <v>7.208171885966852</v>
      </c>
      <c r="F30" s="12">
        <v>15165693.113500001</v>
      </c>
      <c r="G30" s="12">
        <v>14219508.690439999</v>
      </c>
      <c r="H30" s="13">
        <f t="shared" si="1"/>
        <v>-6.2389790956388236</v>
      </c>
      <c r="I30" s="13">
        <f>G30/G$43*100</f>
        <v>7.3065330674773836</v>
      </c>
      <c r="J30" s="12">
        <v>18044141.35224</v>
      </c>
      <c r="K30" s="12">
        <v>16964805.09905</v>
      </c>
      <c r="L30" s="13">
        <f t="shared" si="2"/>
        <v>-5.9816437486287528</v>
      </c>
      <c r="M30" s="13">
        <f>K30/K$43*100</f>
        <v>7.2454488155566352</v>
      </c>
    </row>
    <row r="31" spans="1:13" ht="13.8" x14ac:dyDescent="0.25">
      <c r="A31" s="11" t="s">
        <v>144</v>
      </c>
      <c r="B31" s="12">
        <v>3570447.2713899999</v>
      </c>
      <c r="C31" s="12">
        <v>3815606.2928800001</v>
      </c>
      <c r="D31" s="13">
        <f t="shared" si="0"/>
        <v>6.866339224624876</v>
      </c>
      <c r="E31" s="13">
        <f>C31/C$43*100</f>
        <v>18.188445055198876</v>
      </c>
      <c r="F31" s="12">
        <v>30476716.825739998</v>
      </c>
      <c r="G31" s="12">
        <v>34019130.59386</v>
      </c>
      <c r="H31" s="13">
        <f t="shared" si="1"/>
        <v>11.623344431668418</v>
      </c>
      <c r="I31" s="13">
        <f>G31/G$43*100</f>
        <v>17.480343943105549</v>
      </c>
      <c r="J31" s="12">
        <v>36814395.244489998</v>
      </c>
      <c r="K31" s="12">
        <v>40740008.149400003</v>
      </c>
      <c r="L31" s="13">
        <f t="shared" si="2"/>
        <v>10.663255171895161</v>
      </c>
      <c r="M31" s="13">
        <f>K31/K$43*100</f>
        <v>17.399530502614937</v>
      </c>
    </row>
    <row r="32" spans="1:13" ht="13.8" x14ac:dyDescent="0.25">
      <c r="A32" s="11" t="s">
        <v>145</v>
      </c>
      <c r="B32" s="12">
        <v>172867.80115000001</v>
      </c>
      <c r="C32" s="12">
        <v>304891.45744999999</v>
      </c>
      <c r="D32" s="13">
        <f t="shared" si="0"/>
        <v>76.372612725860407</v>
      </c>
      <c r="E32" s="13">
        <f>C32/C$43*100</f>
        <v>1.4533736177070604</v>
      </c>
      <c r="F32" s="12">
        <v>1537831.4084300001</v>
      </c>
      <c r="G32" s="12">
        <v>1788142.9276099999</v>
      </c>
      <c r="H32" s="13">
        <f t="shared" si="1"/>
        <v>16.276915519338196</v>
      </c>
      <c r="I32" s="13">
        <f>G32/G$43*100</f>
        <v>0.91881693765848393</v>
      </c>
      <c r="J32" s="12">
        <v>2019292.2533799999</v>
      </c>
      <c r="K32" s="12">
        <v>2162056.1784999999</v>
      </c>
      <c r="L32" s="13">
        <f t="shared" si="2"/>
        <v>7.0699981580692004</v>
      </c>
      <c r="M32" s="13">
        <f>K32/K$43*100</f>
        <v>0.92338622732287967</v>
      </c>
    </row>
    <row r="33" spans="1:13" ht="13.8" x14ac:dyDescent="0.25">
      <c r="A33" s="11" t="s">
        <v>146</v>
      </c>
      <c r="B33" s="12">
        <v>1549494.7373599999</v>
      </c>
      <c r="C33" s="12">
        <v>1643927.49336</v>
      </c>
      <c r="D33" s="13">
        <f t="shared" si="0"/>
        <v>6.0944225058093977</v>
      </c>
      <c r="E33" s="13">
        <f>C33/C$43*100</f>
        <v>7.8363653355704166</v>
      </c>
      <c r="F33" s="12">
        <v>13742451.961999999</v>
      </c>
      <c r="G33" s="12">
        <v>14529211.70939</v>
      </c>
      <c r="H33" s="13">
        <f t="shared" si="1"/>
        <v>5.7250318179427682</v>
      </c>
      <c r="I33" s="13">
        <f>G33/G$43*100</f>
        <v>7.4656704468565387</v>
      </c>
      <c r="J33" s="12">
        <v>16558001.20775</v>
      </c>
      <c r="K33" s="12">
        <v>17454055.74312</v>
      </c>
      <c r="L33" s="13">
        <f t="shared" si="2"/>
        <v>5.4116105206623608</v>
      </c>
      <c r="M33" s="13">
        <f>K33/K$43*100</f>
        <v>7.4544014371099365</v>
      </c>
    </row>
    <row r="34" spans="1:13" ht="13.8" x14ac:dyDescent="0.25">
      <c r="A34" s="11" t="s">
        <v>147</v>
      </c>
      <c r="B34" s="12">
        <v>995003.39237000002</v>
      </c>
      <c r="C34" s="12">
        <v>1069012.1990499999</v>
      </c>
      <c r="D34" s="13">
        <f t="shared" si="0"/>
        <v>7.4380456637156023</v>
      </c>
      <c r="E34" s="13">
        <f>C34/C$43*100</f>
        <v>5.0958270202144638</v>
      </c>
      <c r="F34" s="12">
        <v>9273745.9822499994</v>
      </c>
      <c r="G34" s="12">
        <v>9130889.4138399996</v>
      </c>
      <c r="H34" s="13">
        <f t="shared" si="1"/>
        <v>-1.5404408173722688</v>
      </c>
      <c r="I34" s="13">
        <f>G34/G$43*100</f>
        <v>4.6918038372559794</v>
      </c>
      <c r="J34" s="12">
        <v>11278824.10368</v>
      </c>
      <c r="K34" s="12">
        <v>11038709.15422</v>
      </c>
      <c r="L34" s="13">
        <f t="shared" si="2"/>
        <v>-2.1289005596040482</v>
      </c>
      <c r="M34" s="13">
        <f>K34/K$43*100</f>
        <v>4.7144898924418674</v>
      </c>
    </row>
    <row r="35" spans="1:13" ht="13.8" x14ac:dyDescent="0.25">
      <c r="A35" s="11" t="s">
        <v>148</v>
      </c>
      <c r="B35" s="12">
        <v>1118107.8622399999</v>
      </c>
      <c r="C35" s="12">
        <v>1219287.2578199999</v>
      </c>
      <c r="D35" s="13">
        <f t="shared" si="0"/>
        <v>9.0491623390697544</v>
      </c>
      <c r="E35" s="13">
        <f>C35/C$43*100</f>
        <v>5.8121665583647353</v>
      </c>
      <c r="F35" s="12">
        <v>10397058.67068</v>
      </c>
      <c r="G35" s="12">
        <v>11084845.90643</v>
      </c>
      <c r="H35" s="13">
        <f t="shared" si="1"/>
        <v>6.6152097197410304</v>
      </c>
      <c r="I35" s="13">
        <f>G35/G$43*100</f>
        <v>5.6958221923429866</v>
      </c>
      <c r="J35" s="12">
        <v>12320780.74213</v>
      </c>
      <c r="K35" s="12">
        <v>13115979.750429999</v>
      </c>
      <c r="L35" s="13">
        <f t="shared" si="2"/>
        <v>6.4541283944845693</v>
      </c>
      <c r="M35" s="13">
        <f>K35/K$43*100</f>
        <v>5.6016652942826575</v>
      </c>
    </row>
    <row r="36" spans="1:13" ht="13.8" x14ac:dyDescent="0.25">
      <c r="A36" s="11" t="s">
        <v>149</v>
      </c>
      <c r="B36" s="12">
        <v>1253390.52596</v>
      </c>
      <c r="C36" s="12">
        <v>1294000.73755</v>
      </c>
      <c r="D36" s="13">
        <f t="shared" si="0"/>
        <v>3.2400286063193029</v>
      </c>
      <c r="E36" s="13">
        <f>C36/C$43*100</f>
        <v>6.1683149438749485</v>
      </c>
      <c r="F36" s="12">
        <v>13453694.35227</v>
      </c>
      <c r="G36" s="12">
        <v>13735173.316190001</v>
      </c>
      <c r="H36" s="13">
        <f t="shared" si="1"/>
        <v>2.0922057284028299</v>
      </c>
      <c r="I36" s="13">
        <f>G36/G$43*100</f>
        <v>7.0576628354077018</v>
      </c>
      <c r="J36" s="12">
        <v>15963602.690239999</v>
      </c>
      <c r="K36" s="12">
        <v>16414801.97439</v>
      </c>
      <c r="L36" s="13">
        <f t="shared" si="2"/>
        <v>2.8264251679594841</v>
      </c>
      <c r="M36" s="13">
        <f>K36/K$43*100</f>
        <v>7.0105495953856121</v>
      </c>
    </row>
    <row r="37" spans="1:13" ht="13.8" x14ac:dyDescent="0.25">
      <c r="A37" s="14" t="s">
        <v>150</v>
      </c>
      <c r="B37" s="12">
        <v>364343.08331000002</v>
      </c>
      <c r="C37" s="12">
        <v>402002.50899</v>
      </c>
      <c r="D37" s="13">
        <f t="shared" si="0"/>
        <v>10.336253768802193</v>
      </c>
      <c r="E37" s="13">
        <f>C37/C$43*100</f>
        <v>1.9162879987017207</v>
      </c>
      <c r="F37" s="12">
        <v>3625958.6201599999</v>
      </c>
      <c r="G37" s="12">
        <v>3753486.7631799998</v>
      </c>
      <c r="H37" s="13">
        <f t="shared" si="1"/>
        <v>3.5170876554121433</v>
      </c>
      <c r="I37" s="13">
        <f>G37/G$43*100</f>
        <v>1.9286865496240078</v>
      </c>
      <c r="J37" s="12">
        <v>4323032.8736699997</v>
      </c>
      <c r="K37" s="12">
        <v>4438323.3569700001</v>
      </c>
      <c r="L37" s="13">
        <f t="shared" si="2"/>
        <v>2.6668888872484011</v>
      </c>
      <c r="M37" s="13">
        <f>K37/K$43*100</f>
        <v>1.8955504953968736</v>
      </c>
    </row>
    <row r="38" spans="1:13" ht="13.8" x14ac:dyDescent="0.25">
      <c r="A38" s="11" t="s">
        <v>151</v>
      </c>
      <c r="B38" s="12">
        <v>754775.83406999998</v>
      </c>
      <c r="C38" s="12">
        <v>553967.13427000004</v>
      </c>
      <c r="D38" s="13">
        <f t="shared" si="0"/>
        <v>-26.605078055715332</v>
      </c>
      <c r="E38" s="13">
        <f>C38/C$43*100</f>
        <v>2.6406814567995465</v>
      </c>
      <c r="F38" s="12">
        <v>6158937.4458699999</v>
      </c>
      <c r="G38" s="12">
        <v>6728370.5289099999</v>
      </c>
      <c r="H38" s="13">
        <f t="shared" si="1"/>
        <v>9.2456383596142029</v>
      </c>
      <c r="I38" s="13">
        <f>G38/G$43*100</f>
        <v>3.4572967906249086</v>
      </c>
      <c r="J38" s="12">
        <v>8107421.5348199997</v>
      </c>
      <c r="K38" s="12">
        <v>8043964.8584099999</v>
      </c>
      <c r="L38" s="13">
        <f t="shared" si="2"/>
        <v>-0.78269861925230089</v>
      </c>
      <c r="M38" s="13">
        <f>K38/K$43*100</f>
        <v>3.4354733411590814</v>
      </c>
    </row>
    <row r="39" spans="1:13" ht="13.8" x14ac:dyDescent="0.25">
      <c r="A39" s="11" t="s">
        <v>152</v>
      </c>
      <c r="B39" s="12">
        <v>820107.25635000004</v>
      </c>
      <c r="C39" s="12">
        <v>707566.57911000005</v>
      </c>
      <c r="D39" s="13">
        <f>(C39-B39)/B39*100</f>
        <v>-13.722677902019514</v>
      </c>
      <c r="E39" s="13">
        <f>C39/C$43*100</f>
        <v>3.3728678640278176</v>
      </c>
      <c r="F39" s="12">
        <v>5122555.0729700001</v>
      </c>
      <c r="G39" s="12">
        <v>6700418.71208</v>
      </c>
      <c r="H39" s="13">
        <f t="shared" si="1"/>
        <v>30.802277703871951</v>
      </c>
      <c r="I39" s="13">
        <f>G39/G$43*100</f>
        <v>3.4429340669604986</v>
      </c>
      <c r="J39" s="12">
        <v>6322152.8714699997</v>
      </c>
      <c r="K39" s="12">
        <v>8311625.2954099998</v>
      </c>
      <c r="L39" s="13">
        <f t="shared" si="2"/>
        <v>31.468274563841991</v>
      </c>
      <c r="M39" s="13">
        <f>K39/K$43*100</f>
        <v>3.5497876515746851</v>
      </c>
    </row>
    <row r="40" spans="1:13" ht="13.8" x14ac:dyDescent="0.25">
      <c r="A40" s="11" t="s">
        <v>153</v>
      </c>
      <c r="B40" s="12">
        <v>628409.07669999998</v>
      </c>
      <c r="C40" s="12">
        <v>666649.11531999998</v>
      </c>
      <c r="D40" s="13">
        <f>(C40-B40)/B40*100</f>
        <v>6.0852142398725491</v>
      </c>
      <c r="E40" s="13">
        <f>C40/C$43*100</f>
        <v>3.1778202137156653</v>
      </c>
      <c r="F40" s="12">
        <v>5906716.0637299996</v>
      </c>
      <c r="G40" s="12">
        <v>6114262.7295500003</v>
      </c>
      <c r="H40" s="13">
        <f t="shared" si="1"/>
        <v>3.5137403521803652</v>
      </c>
      <c r="I40" s="13">
        <f>G40/G$43*100</f>
        <v>3.1417444715749343</v>
      </c>
      <c r="J40" s="12">
        <v>7109386.3217399996</v>
      </c>
      <c r="K40" s="12">
        <v>7345735.3224900002</v>
      </c>
      <c r="L40" s="13">
        <f t="shared" si="2"/>
        <v>3.3244641668615209</v>
      </c>
      <c r="M40" s="13">
        <f>K40/K$43*100</f>
        <v>3.1372685380693301</v>
      </c>
    </row>
    <row r="41" spans="1:13" ht="15.6" x14ac:dyDescent="0.3">
      <c r="A41" s="9" t="s">
        <v>30</v>
      </c>
      <c r="B41" s="8">
        <f>B42</f>
        <v>566555.50026999996</v>
      </c>
      <c r="C41" s="8">
        <f>C42</f>
        <v>583810.07874000003</v>
      </c>
      <c r="D41" s="10">
        <f t="shared" si="0"/>
        <v>3.0455230708689891</v>
      </c>
      <c r="E41" s="10">
        <f>C41/C$43*100</f>
        <v>2.782938470263125</v>
      </c>
      <c r="F41" s="8">
        <f>F42</f>
        <v>4988002.6209399998</v>
      </c>
      <c r="G41" s="8">
        <f>G42</f>
        <v>5092128.2500799997</v>
      </c>
      <c r="H41" s="10">
        <f t="shared" si="1"/>
        <v>2.0875215402428386</v>
      </c>
      <c r="I41" s="10">
        <f>G41/G$43*100</f>
        <v>2.6165322763970957</v>
      </c>
      <c r="J41" s="8">
        <f>J42</f>
        <v>5975513.0084100002</v>
      </c>
      <c r="K41" s="8">
        <f>K42</f>
        <v>6111963.2292299997</v>
      </c>
      <c r="L41" s="10">
        <f t="shared" si="2"/>
        <v>2.2834896456247016</v>
      </c>
      <c r="M41" s="10">
        <f>K41/K$43*100</f>
        <v>2.6103404360613629</v>
      </c>
    </row>
    <row r="42" spans="1:13" ht="13.8" x14ac:dyDescent="0.25">
      <c r="A42" s="11" t="s">
        <v>154</v>
      </c>
      <c r="B42" s="12">
        <v>566555.50026999996</v>
      </c>
      <c r="C42" s="12">
        <v>583810.07874000003</v>
      </c>
      <c r="D42" s="13">
        <f t="shared" si="0"/>
        <v>3.0455230708689891</v>
      </c>
      <c r="E42" s="13">
        <f>C42/C$43*100</f>
        <v>2.782938470263125</v>
      </c>
      <c r="F42" s="12">
        <v>4988002.6209399998</v>
      </c>
      <c r="G42" s="12">
        <v>5092128.2500799997</v>
      </c>
      <c r="H42" s="13">
        <f t="shared" si="1"/>
        <v>2.0875215402428386</v>
      </c>
      <c r="I42" s="13">
        <f>G42/G$43*100</f>
        <v>2.6165322763970957</v>
      </c>
      <c r="J42" s="12">
        <v>5975513.0084100002</v>
      </c>
      <c r="K42" s="12">
        <v>6111963.2292299997</v>
      </c>
      <c r="L42" s="13">
        <f t="shared" si="2"/>
        <v>2.2834896456247016</v>
      </c>
      <c r="M42" s="13">
        <f>K42/K$43*100</f>
        <v>2.6103404360613629</v>
      </c>
    </row>
    <row r="43" spans="1:13" ht="15.6" x14ac:dyDescent="0.3">
      <c r="A43" s="9" t="s">
        <v>32</v>
      </c>
      <c r="B43" s="8">
        <f>B8+B22+B41</f>
        <v>20435755.158770002</v>
      </c>
      <c r="C43" s="8">
        <f>C8+C22+C41</f>
        <v>20978188.52189</v>
      </c>
      <c r="D43" s="10">
        <f t="shared" si="0"/>
        <v>2.6543348112448482</v>
      </c>
      <c r="E43" s="10">
        <f>C43/C$43*100</f>
        <v>100</v>
      </c>
      <c r="F43" s="15">
        <f>F8+F22+F41</f>
        <v>186374544.77355</v>
      </c>
      <c r="G43" s="15">
        <f>G8+G22+G41</f>
        <v>194613622.61855</v>
      </c>
      <c r="H43" s="16">
        <f t="shared" si="1"/>
        <v>4.4207098426508278</v>
      </c>
      <c r="I43" s="16">
        <f>G43/G$43*100</f>
        <v>100</v>
      </c>
      <c r="J43" s="15">
        <f>J8+J22+J41</f>
        <v>225893605.33425</v>
      </c>
      <c r="K43" s="15">
        <f>K8+K22+K41</f>
        <v>234144295.69393998</v>
      </c>
      <c r="L43" s="16">
        <f t="shared" si="2"/>
        <v>3.652467429293365</v>
      </c>
      <c r="M43" s="16">
        <f>K43/K$43*100</f>
        <v>100</v>
      </c>
    </row>
    <row r="44" spans="1:13" ht="30" x14ac:dyDescent="0.25">
      <c r="A44" s="156" t="s">
        <v>224</v>
      </c>
      <c r="B44" s="157">
        <f>B45-B43</f>
        <v>3037557.6282299981</v>
      </c>
      <c r="C44" s="157">
        <f>C45-C43</f>
        <v>3022600.9384200163</v>
      </c>
      <c r="D44" s="158">
        <f t="shared" si="0"/>
        <v>-0.49239196882980885</v>
      </c>
      <c r="E44" s="158">
        <f t="shared" ref="E44:E45" si="3">C44/C$45*100</f>
        <v>12.593756315468191</v>
      </c>
      <c r="F44" s="157">
        <f>F45-F43</f>
        <v>29759773.366449982</v>
      </c>
      <c r="G44" s="157">
        <f>G45-G43</f>
        <v>29964817.907760024</v>
      </c>
      <c r="H44" s="159">
        <f t="shared" si="1"/>
        <v>0.68899900138756243</v>
      </c>
      <c r="I44" s="158">
        <f t="shared" ref="I44:I45" si="4">G44/G$45*100</f>
        <v>13.342695691329979</v>
      </c>
      <c r="J44" s="157">
        <f>J45-J43</f>
        <v>36199493.381749988</v>
      </c>
      <c r="K44" s="157">
        <f>K45-K43</f>
        <v>36077957.81637007</v>
      </c>
      <c r="L44" s="159">
        <f t="shared" si="2"/>
        <v>-0.33573830467249</v>
      </c>
      <c r="M44" s="158">
        <f t="shared" ref="M44:M45" si="5">K44/K$45*100</f>
        <v>13.351216396022526</v>
      </c>
    </row>
    <row r="45" spans="1:13" ht="21" x14ac:dyDescent="0.25">
      <c r="A45" s="160" t="s">
        <v>225</v>
      </c>
      <c r="B45" s="161">
        <v>23473312.787</v>
      </c>
      <c r="C45" s="161">
        <v>24000789.460310016</v>
      </c>
      <c r="D45" s="162">
        <f t="shared" si="0"/>
        <v>2.2471334919634467</v>
      </c>
      <c r="E45" s="163">
        <f t="shared" si="3"/>
        <v>100</v>
      </c>
      <c r="F45" s="161">
        <v>216134318.13999999</v>
      </c>
      <c r="G45" s="161">
        <v>224578440.52631003</v>
      </c>
      <c r="H45" s="162">
        <f t="shared" si="1"/>
        <v>3.9068864486575428</v>
      </c>
      <c r="I45" s="163">
        <f t="shared" si="4"/>
        <v>100</v>
      </c>
      <c r="J45" s="161">
        <v>262093098.71599999</v>
      </c>
      <c r="K45" s="161">
        <v>270222253.51031005</v>
      </c>
      <c r="L45" s="162">
        <f t="shared" si="2"/>
        <v>3.1016287090865711</v>
      </c>
      <c r="M45" s="163">
        <f t="shared" si="5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2:A76"/>
  <sheetViews>
    <sheetView showGridLines="0" workbookViewId="0">
      <selection activeCell="I1" sqref="I1"/>
    </sheetView>
  </sheetViews>
  <sheetFormatPr defaultColWidth="9.109375" defaultRowHeight="13.2" x14ac:dyDescent="0.25"/>
  <cols>
    <col min="4" max="4" width="18.5546875" customWidth="1"/>
    <col min="7" max="7" width="8" customWidth="1"/>
    <col min="8" max="8" width="10.44140625" bestFit="1" customWidth="1"/>
    <col min="11" max="11" width="9" customWidth="1"/>
    <col min="12" max="12" width="9.44140625" customWidth="1"/>
  </cols>
  <sheetData>
    <row r="12" ht="12.75" customHeight="1" x14ac:dyDescent="0.25"/>
    <row r="14" ht="12.75" customHeight="1" x14ac:dyDescent="0.25"/>
    <row r="25" ht="12.75" customHeight="1" x14ac:dyDescent="0.25"/>
    <row r="29" ht="12.75" customHeight="1" x14ac:dyDescent="0.25"/>
    <row r="43" ht="12.75" customHeight="1" x14ac:dyDescent="0.25"/>
    <row r="45" ht="12.75" customHeight="1" x14ac:dyDescent="0.25"/>
    <row r="59" spans="1:1" ht="12.75" customHeight="1" x14ac:dyDescent="0.25"/>
    <row r="61" spans="1:1" ht="12.75" customHeight="1" x14ac:dyDescent="0.25">
      <c r="A61" s="30"/>
    </row>
    <row r="76" ht="12.75" customHeight="1" x14ac:dyDescent="0.25"/>
  </sheetData>
  <pageMargins left="0.15748031496062992" right="0.15748031496062992" top="0.19685039370078741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66"/>
  <sheetViews>
    <sheetView showGridLines="0" workbookViewId="0">
      <selection activeCell="I1" sqref="I1"/>
    </sheetView>
  </sheetViews>
  <sheetFormatPr defaultColWidth="9.109375" defaultRowHeight="13.2" x14ac:dyDescent="0.25"/>
  <cols>
    <col min="1" max="1" width="2.44140625" customWidth="1"/>
    <col min="5" max="5" width="20.5546875" customWidth="1"/>
    <col min="7" max="7" width="6.5546875" customWidth="1"/>
    <col min="8" max="8" width="8.5546875" customWidth="1"/>
    <col min="10" max="10" width="9" customWidth="1"/>
    <col min="11" max="11" width="9.44140625" customWidth="1"/>
  </cols>
  <sheetData>
    <row r="2" spans="3:3" ht="13.8" x14ac:dyDescent="0.25">
      <c r="C2" s="31" t="s">
        <v>54</v>
      </c>
    </row>
    <row r="14" spans="3:3" ht="12.75" customHeight="1" x14ac:dyDescent="0.25"/>
    <row r="16" spans="3:3" ht="12.75" customHeight="1" x14ac:dyDescent="0.25"/>
    <row r="21" spans="3:3" ht="13.8" x14ac:dyDescent="0.25">
      <c r="C21" s="31" t="s">
        <v>55</v>
      </c>
    </row>
    <row r="34" ht="12.75" customHeight="1" x14ac:dyDescent="0.25"/>
    <row r="50" spans="2:2" ht="12.75" customHeight="1" x14ac:dyDescent="0.25"/>
    <row r="51" spans="2:2" x14ac:dyDescent="0.25">
      <c r="B51" s="30"/>
    </row>
    <row r="66" ht="12.75" customHeight="1" x14ac:dyDescent="0.25"/>
  </sheetData>
  <pageMargins left="0" right="0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82"/>
  <sheetViews>
    <sheetView showGridLines="0" workbookViewId="0">
      <selection activeCell="J1" sqref="J1"/>
    </sheetView>
  </sheetViews>
  <sheetFormatPr defaultColWidth="9.109375" defaultRowHeight="13.2" x14ac:dyDescent="0.25"/>
  <cols>
    <col min="4" max="4" width="17.44140625" customWidth="1"/>
  </cols>
  <sheetData>
    <row r="1" spans="2:2" ht="13.8" x14ac:dyDescent="0.25">
      <c r="B1" s="31" t="s">
        <v>14</v>
      </c>
    </row>
    <row r="2" spans="2:2" ht="13.8" x14ac:dyDescent="0.25">
      <c r="B2" s="31" t="s">
        <v>56</v>
      </c>
    </row>
    <row r="11" spans="2:2" ht="12.75" customHeight="1" x14ac:dyDescent="0.25"/>
    <row r="14" spans="2:2" ht="12.75" customHeight="1" x14ac:dyDescent="0.25"/>
    <row r="25" ht="12.75" customHeight="1" x14ac:dyDescent="0.25"/>
    <row r="31" ht="12.75" customHeight="1" x14ac:dyDescent="0.25"/>
    <row r="40" spans="1:1" ht="12.75" customHeight="1" x14ac:dyDescent="0.25"/>
    <row r="45" spans="1:1" x14ac:dyDescent="0.25">
      <c r="A45" s="30"/>
    </row>
    <row r="47" spans="1:1" ht="12.75" customHeight="1" x14ac:dyDescent="0.25"/>
    <row r="54" ht="12.75" customHeight="1" x14ac:dyDescent="0.25"/>
    <row r="69" ht="12.75" customHeight="1" x14ac:dyDescent="0.25"/>
    <row r="71" ht="12.75" customHeight="1" x14ac:dyDescent="0.25"/>
    <row r="82" ht="12.75" customHeight="1" x14ac:dyDescent="0.25"/>
  </sheetData>
  <pageMargins left="0" right="0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47"/>
  <sheetViews>
    <sheetView showGridLines="0" workbookViewId="0">
      <selection activeCell="I1" sqref="I1"/>
    </sheetView>
  </sheetViews>
  <sheetFormatPr defaultColWidth="9.109375" defaultRowHeight="13.2" x14ac:dyDescent="0.25"/>
  <cols>
    <col min="4" max="4" width="22.33203125" customWidth="1"/>
    <col min="9" max="9" width="17.88671875" customWidth="1"/>
  </cols>
  <sheetData>
    <row r="1" spans="2:2" ht="13.8" x14ac:dyDescent="0.25">
      <c r="B1" s="31" t="s">
        <v>57</v>
      </c>
    </row>
    <row r="10" spans="2:2" ht="12.75" customHeight="1" x14ac:dyDescent="0.25"/>
    <row r="13" spans="2:2" ht="12.75" customHeight="1" x14ac:dyDescent="0.25"/>
    <row r="18" spans="2:2" ht="13.8" x14ac:dyDescent="0.25">
      <c r="B18" s="31" t="s">
        <v>58</v>
      </c>
    </row>
    <row r="19" spans="2:2" ht="13.8" x14ac:dyDescent="0.25">
      <c r="B19" s="31"/>
    </row>
    <row r="20" spans="2:2" ht="13.8" x14ac:dyDescent="0.25">
      <c r="B20" s="31"/>
    </row>
    <row r="21" spans="2:2" ht="13.8" x14ac:dyDescent="0.25">
      <c r="B21" s="31"/>
    </row>
    <row r="26" spans="2:2" ht="12.75" customHeight="1" x14ac:dyDescent="0.25"/>
    <row r="29" spans="2:2" ht="12.75" customHeight="1" x14ac:dyDescent="0.25"/>
    <row r="40" ht="12.75" customHeight="1" x14ac:dyDescent="0.25"/>
    <row r="42" ht="12.75" customHeight="1" x14ac:dyDescent="0.25"/>
    <row r="44" ht="12.75" customHeight="1" x14ac:dyDescent="0.25"/>
    <row r="51" spans="1:1" x14ac:dyDescent="0.25">
      <c r="A51" s="30"/>
    </row>
    <row r="53" spans="1:1" ht="12.75" customHeight="1" x14ac:dyDescent="0.25"/>
    <row r="54" spans="1:1" ht="12.75" customHeight="1" x14ac:dyDescent="0.25"/>
    <row r="57" spans="1:1" ht="12.75" customHeight="1" x14ac:dyDescent="0.25"/>
    <row r="64" spans="1:1" ht="12.75" customHeight="1" x14ac:dyDescent="0.25"/>
    <row r="67" ht="12.75" customHeight="1" x14ac:dyDescent="0.25"/>
    <row r="69" ht="12.75" customHeight="1" x14ac:dyDescent="0.25"/>
    <row r="77" ht="12.75" customHeight="1" x14ac:dyDescent="0.25"/>
    <row r="96" ht="12.75" customHeight="1" x14ac:dyDescent="0.25"/>
    <row r="114" ht="12.75" customHeight="1" x14ac:dyDescent="0.25"/>
    <row r="127" ht="12.75" customHeight="1" x14ac:dyDescent="0.25"/>
    <row r="147" ht="12.75" customHeight="1" x14ac:dyDescent="0.25"/>
  </sheetData>
  <pageMargins left="0" right="0" top="0" bottom="0.19685039370078741" header="0.51181102362204722" footer="0.51181102362204722"/>
  <pageSetup paperSize="9" scale="95" orientation="portrait" horizontalDpi="4294967294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3"/>
  <sheetViews>
    <sheetView showGridLines="0" zoomScale="90" zoomScaleNormal="90" workbookViewId="0">
      <selection activeCell="Q2" sqref="Q2"/>
    </sheetView>
  </sheetViews>
  <sheetFormatPr defaultColWidth="9.109375" defaultRowHeight="13.2" x14ac:dyDescent="0.25"/>
  <cols>
    <col min="1" max="1" width="7" customWidth="1"/>
    <col min="2" max="2" width="40.33203125" customWidth="1"/>
    <col min="3" max="4" width="13.21875" style="33" customWidth="1"/>
    <col min="5" max="14" width="13.21875" style="34" customWidth="1"/>
    <col min="15" max="15" width="13.5546875" style="33" bestFit="1" customWidth="1"/>
  </cols>
  <sheetData>
    <row r="1" spans="1:15" ht="16.2" thickBot="1" x14ac:dyDescent="0.35">
      <c r="A1" s="85"/>
      <c r="B1" s="107" t="s">
        <v>59</v>
      </c>
      <c r="C1" s="108" t="s">
        <v>43</v>
      </c>
      <c r="D1" s="108" t="s">
        <v>44</v>
      </c>
      <c r="E1" s="108" t="s">
        <v>45</v>
      </c>
      <c r="F1" s="108" t="s">
        <v>46</v>
      </c>
      <c r="G1" s="108" t="s">
        <v>47</v>
      </c>
      <c r="H1" s="108" t="s">
        <v>48</v>
      </c>
      <c r="I1" s="108" t="s">
        <v>0</v>
      </c>
      <c r="J1" s="108" t="s">
        <v>60</v>
      </c>
      <c r="K1" s="108" t="s">
        <v>49</v>
      </c>
      <c r="L1" s="108" t="s">
        <v>50</v>
      </c>
      <c r="M1" s="108" t="s">
        <v>51</v>
      </c>
      <c r="N1" s="108" t="s">
        <v>52</v>
      </c>
      <c r="O1" s="109" t="s">
        <v>41</v>
      </c>
    </row>
    <row r="2" spans="1:15" s="36" customFormat="1" ht="15" thickTop="1" thickBot="1" x14ac:dyDescent="0.3">
      <c r="A2" s="86">
        <v>2025</v>
      </c>
      <c r="B2" s="110" t="s">
        <v>2</v>
      </c>
      <c r="C2" s="111">
        <f>C4+C6+C8+C10+C12+C14+C16+C18+C20+C22</f>
        <v>3006670.6672100006</v>
      </c>
      <c r="D2" s="111">
        <f t="shared" ref="D2:O2" si="0">D4+D6+D8+D10+D12+D14+D16+D18+D20+D22</f>
        <v>2950030.65858</v>
      </c>
      <c r="E2" s="111">
        <f t="shared" si="0"/>
        <v>3117905.3403699994</v>
      </c>
      <c r="F2" s="111">
        <f t="shared" si="0"/>
        <v>2769181.0882200003</v>
      </c>
      <c r="G2" s="111">
        <f t="shared" si="0"/>
        <v>3101673.0885399999</v>
      </c>
      <c r="H2" s="111">
        <f t="shared" si="0"/>
        <v>2544283.07436</v>
      </c>
      <c r="I2" s="111">
        <f t="shared" si="0"/>
        <v>2897752.2116999999</v>
      </c>
      <c r="J2" s="111">
        <f t="shared" si="0"/>
        <v>2710521.6361600002</v>
      </c>
      <c r="K2" s="111">
        <f t="shared" si="0"/>
        <v>2924310.8703799993</v>
      </c>
      <c r="L2" s="111">
        <f t="shared" si="0"/>
        <v>3302781.9597999994</v>
      </c>
      <c r="M2" s="111"/>
      <c r="N2" s="111"/>
      <c r="O2" s="111">
        <f t="shared" si="0"/>
        <v>29325110.595320001</v>
      </c>
    </row>
    <row r="3" spans="1:15" ht="14.4" thickTop="1" x14ac:dyDescent="0.25">
      <c r="A3" s="85">
        <v>2024</v>
      </c>
      <c r="B3" s="110" t="s">
        <v>2</v>
      </c>
      <c r="C3" s="111">
        <f>C5+C7+C9+C11+C13+C15+C17+C19+C21+C23</f>
        <v>3093405.1364099998</v>
      </c>
      <c r="D3" s="111">
        <f t="shared" ref="D3:O3" si="1">D5+D7+D9+D11+D13+D15+D17+D19+D21+D23</f>
        <v>3106253.7006899999</v>
      </c>
      <c r="E3" s="111">
        <f t="shared" si="1"/>
        <v>3068451.8046099995</v>
      </c>
      <c r="F3" s="111">
        <f t="shared" si="1"/>
        <v>2582472.6749700001</v>
      </c>
      <c r="G3" s="111">
        <f t="shared" si="1"/>
        <v>3145624.2001800002</v>
      </c>
      <c r="H3" s="111">
        <f t="shared" si="1"/>
        <v>2433762.2763</v>
      </c>
      <c r="I3" s="111">
        <f t="shared" si="1"/>
        <v>2844346.4022899996</v>
      </c>
      <c r="J3" s="111">
        <f t="shared" si="1"/>
        <v>2839022.39952</v>
      </c>
      <c r="K3" s="111">
        <f t="shared" si="1"/>
        <v>2959247.45738</v>
      </c>
      <c r="L3" s="111">
        <f t="shared" si="1"/>
        <v>3373477.9030099995</v>
      </c>
      <c r="M3" s="111">
        <f t="shared" si="1"/>
        <v>3324077.1784699997</v>
      </c>
      <c r="N3" s="111">
        <f t="shared" si="1"/>
        <v>3417855.9966699998</v>
      </c>
      <c r="O3" s="111">
        <f t="shared" si="1"/>
        <v>36187997.130500004</v>
      </c>
    </row>
    <row r="4" spans="1:15" s="36" customFormat="1" ht="13.8" x14ac:dyDescent="0.25">
      <c r="A4" s="86">
        <v>2025</v>
      </c>
      <c r="B4" s="112" t="s">
        <v>129</v>
      </c>
      <c r="C4" s="113">
        <v>1024899.60506</v>
      </c>
      <c r="D4" s="113">
        <v>1063580.2988400001</v>
      </c>
      <c r="E4" s="113">
        <v>1106868.3881000001</v>
      </c>
      <c r="F4" s="113">
        <v>956218.92911000003</v>
      </c>
      <c r="G4" s="113">
        <v>1056241.08084</v>
      </c>
      <c r="H4" s="113">
        <v>862914.66848999995</v>
      </c>
      <c r="I4" s="113">
        <v>1018659.9244</v>
      </c>
      <c r="J4" s="113">
        <v>956452.15743999998</v>
      </c>
      <c r="K4" s="113">
        <v>995128.57701999997</v>
      </c>
      <c r="L4" s="113">
        <v>1093927.5937300001</v>
      </c>
      <c r="M4" s="113"/>
      <c r="N4" s="113"/>
      <c r="O4" s="114">
        <v>10134891.223030001</v>
      </c>
    </row>
    <row r="5" spans="1:15" ht="13.8" x14ac:dyDescent="0.25">
      <c r="A5" s="85">
        <v>2024</v>
      </c>
      <c r="B5" s="112" t="s">
        <v>129</v>
      </c>
      <c r="C5" s="113">
        <v>1010002.65347</v>
      </c>
      <c r="D5" s="113">
        <v>1046831.47796</v>
      </c>
      <c r="E5" s="113">
        <v>1037467.4981</v>
      </c>
      <c r="F5" s="113">
        <v>864922.41662000003</v>
      </c>
      <c r="G5" s="113">
        <v>1059528.9378800001</v>
      </c>
      <c r="H5" s="113">
        <v>809147.4656</v>
      </c>
      <c r="I5" s="113">
        <v>941829.12636999995</v>
      </c>
      <c r="J5" s="113">
        <v>964862.98733000003</v>
      </c>
      <c r="K5" s="113">
        <v>943271.60372000001</v>
      </c>
      <c r="L5" s="113">
        <v>1034015.88699</v>
      </c>
      <c r="M5" s="113">
        <v>1057347.1473099999</v>
      </c>
      <c r="N5" s="113">
        <v>1125973.02064</v>
      </c>
      <c r="O5" s="114">
        <v>11895200.22199</v>
      </c>
    </row>
    <row r="6" spans="1:15" s="36" customFormat="1" ht="13.8" x14ac:dyDescent="0.25">
      <c r="A6" s="86">
        <v>2025</v>
      </c>
      <c r="B6" s="112" t="s">
        <v>130</v>
      </c>
      <c r="C6" s="113">
        <v>352916.11739000003</v>
      </c>
      <c r="D6" s="113">
        <v>318987.63578999997</v>
      </c>
      <c r="E6" s="113">
        <v>298214.97551000002</v>
      </c>
      <c r="F6" s="113">
        <v>235497.04078000001</v>
      </c>
      <c r="G6" s="113">
        <v>282674.93080999999</v>
      </c>
      <c r="H6" s="113">
        <v>202617.52424999999</v>
      </c>
      <c r="I6" s="113">
        <v>121352.88015</v>
      </c>
      <c r="J6" s="113">
        <v>177464.52835000001</v>
      </c>
      <c r="K6" s="113">
        <v>240300.79566</v>
      </c>
      <c r="L6" s="113">
        <v>334816.05424000003</v>
      </c>
      <c r="M6" s="113"/>
      <c r="N6" s="113"/>
      <c r="O6" s="114">
        <v>2564842.4829299999</v>
      </c>
    </row>
    <row r="7" spans="1:15" ht="13.8" x14ac:dyDescent="0.25">
      <c r="A7" s="85">
        <v>2024</v>
      </c>
      <c r="B7" s="112" t="s">
        <v>130</v>
      </c>
      <c r="C7" s="113">
        <v>365786.03013999999</v>
      </c>
      <c r="D7" s="113">
        <v>318973.59058000002</v>
      </c>
      <c r="E7" s="113">
        <v>276697.47295999998</v>
      </c>
      <c r="F7" s="113">
        <v>211802.92189</v>
      </c>
      <c r="G7" s="113">
        <v>283633.45166999998</v>
      </c>
      <c r="H7" s="113">
        <v>259744.38430000001</v>
      </c>
      <c r="I7" s="113">
        <v>205536.84400000001</v>
      </c>
      <c r="J7" s="113">
        <v>213027.75344999999</v>
      </c>
      <c r="K7" s="113">
        <v>267543.92298999999</v>
      </c>
      <c r="L7" s="113">
        <v>289012.78726999997</v>
      </c>
      <c r="M7" s="113">
        <v>359837.58195999998</v>
      </c>
      <c r="N7" s="113">
        <v>349163.93852999998</v>
      </c>
      <c r="O7" s="114">
        <v>3400760.6797400001</v>
      </c>
    </row>
    <row r="8" spans="1:15" s="36" customFormat="1" ht="13.8" x14ac:dyDescent="0.25">
      <c r="A8" s="86">
        <v>2025</v>
      </c>
      <c r="B8" s="112" t="s">
        <v>131</v>
      </c>
      <c r="C8" s="113">
        <v>209976.58546</v>
      </c>
      <c r="D8" s="113">
        <v>198838.31757000001</v>
      </c>
      <c r="E8" s="113">
        <v>224290.71775000001</v>
      </c>
      <c r="F8" s="113">
        <v>197662.56750999999</v>
      </c>
      <c r="G8" s="113">
        <v>219847.90974</v>
      </c>
      <c r="H8" s="113">
        <v>186628.24677999999</v>
      </c>
      <c r="I8" s="113">
        <v>229195.48092</v>
      </c>
      <c r="J8" s="113">
        <v>209433.79994</v>
      </c>
      <c r="K8" s="113">
        <v>225945.28023</v>
      </c>
      <c r="L8" s="113">
        <v>232362.29584000001</v>
      </c>
      <c r="M8" s="113"/>
      <c r="N8" s="113"/>
      <c r="O8" s="114">
        <v>2134181.2017399999</v>
      </c>
    </row>
    <row r="9" spans="1:15" ht="13.8" x14ac:dyDescent="0.25">
      <c r="A9" s="85">
        <v>2024</v>
      </c>
      <c r="B9" s="112" t="s">
        <v>131</v>
      </c>
      <c r="C9" s="113">
        <v>232060.59815000001</v>
      </c>
      <c r="D9" s="113">
        <v>234169.64285</v>
      </c>
      <c r="E9" s="113">
        <v>239526.91080000001</v>
      </c>
      <c r="F9" s="113">
        <v>199481.55533</v>
      </c>
      <c r="G9" s="113">
        <v>216814.20327</v>
      </c>
      <c r="H9" s="113">
        <v>164240.44820000001</v>
      </c>
      <c r="I9" s="113">
        <v>225161.73824000001</v>
      </c>
      <c r="J9" s="113">
        <v>219206.78563</v>
      </c>
      <c r="K9" s="113">
        <v>227017.44203999999</v>
      </c>
      <c r="L9" s="113">
        <v>277336.9534</v>
      </c>
      <c r="M9" s="113">
        <v>242485.35190000001</v>
      </c>
      <c r="N9" s="113">
        <v>247055.92796999999</v>
      </c>
      <c r="O9" s="114">
        <v>2724557.5577799999</v>
      </c>
    </row>
    <row r="10" spans="1:15" s="36" customFormat="1" ht="13.8" x14ac:dyDescent="0.25">
      <c r="A10" s="86">
        <v>2025</v>
      </c>
      <c r="B10" s="112" t="s">
        <v>132</v>
      </c>
      <c r="C10" s="113">
        <v>163417.91154999999</v>
      </c>
      <c r="D10" s="113">
        <v>145190.07433999999</v>
      </c>
      <c r="E10" s="113">
        <v>160861.51233999999</v>
      </c>
      <c r="F10" s="113">
        <v>133214.29306</v>
      </c>
      <c r="G10" s="113">
        <v>140947.46767000001</v>
      </c>
      <c r="H10" s="113">
        <v>105186.71569</v>
      </c>
      <c r="I10" s="113">
        <v>136104.17003000001</v>
      </c>
      <c r="J10" s="113">
        <v>111875.83979</v>
      </c>
      <c r="K10" s="113">
        <v>124920.68957</v>
      </c>
      <c r="L10" s="113">
        <v>191840.29543</v>
      </c>
      <c r="M10" s="113"/>
      <c r="N10" s="113"/>
      <c r="O10" s="114">
        <v>1413558.9694699999</v>
      </c>
    </row>
    <row r="11" spans="1:15" ht="13.8" x14ac:dyDescent="0.25">
      <c r="A11" s="85">
        <v>2024</v>
      </c>
      <c r="B11" s="112" t="s">
        <v>132</v>
      </c>
      <c r="C11" s="113">
        <v>160117.73514</v>
      </c>
      <c r="D11" s="113">
        <v>169767.76697</v>
      </c>
      <c r="E11" s="113">
        <v>157703.31912</v>
      </c>
      <c r="F11" s="113">
        <v>114223.16907</v>
      </c>
      <c r="G11" s="113">
        <v>135467.10829</v>
      </c>
      <c r="H11" s="113">
        <v>88287.88708</v>
      </c>
      <c r="I11" s="113">
        <v>103495.21092</v>
      </c>
      <c r="J11" s="113">
        <v>118687.20621</v>
      </c>
      <c r="K11" s="113">
        <v>196023.79501</v>
      </c>
      <c r="L11" s="113">
        <v>234466.91709999999</v>
      </c>
      <c r="M11" s="113">
        <v>191935.72966000001</v>
      </c>
      <c r="N11" s="113">
        <v>177794.55077</v>
      </c>
      <c r="O11" s="114">
        <v>1847970.39534</v>
      </c>
    </row>
    <row r="12" spans="1:15" s="36" customFormat="1" ht="13.8" x14ac:dyDescent="0.25">
      <c r="A12" s="86">
        <v>2025</v>
      </c>
      <c r="B12" s="112" t="s">
        <v>133</v>
      </c>
      <c r="C12" s="113">
        <v>207207.54506</v>
      </c>
      <c r="D12" s="113">
        <v>216040.48964000001</v>
      </c>
      <c r="E12" s="113">
        <v>217163.29198000001</v>
      </c>
      <c r="F12" s="113">
        <v>208762.27864</v>
      </c>
      <c r="G12" s="113">
        <v>184807.06748999999</v>
      </c>
      <c r="H12" s="113">
        <v>139963.52661</v>
      </c>
      <c r="I12" s="113">
        <v>164786.02066000001</v>
      </c>
      <c r="J12" s="113">
        <v>123709.04797</v>
      </c>
      <c r="K12" s="113">
        <v>146294.20850000001</v>
      </c>
      <c r="L12" s="113">
        <v>205097.10605999999</v>
      </c>
      <c r="M12" s="113"/>
      <c r="N12" s="113"/>
      <c r="O12" s="114">
        <v>1813830.5826099999</v>
      </c>
    </row>
    <row r="13" spans="1:15" ht="13.8" x14ac:dyDescent="0.25">
      <c r="A13" s="85">
        <v>2024</v>
      </c>
      <c r="B13" s="112" t="s">
        <v>133</v>
      </c>
      <c r="C13" s="113">
        <v>206128.32986999999</v>
      </c>
      <c r="D13" s="113">
        <v>196631.18028</v>
      </c>
      <c r="E13" s="113">
        <v>200759.99325</v>
      </c>
      <c r="F13" s="113">
        <v>176404.54832999999</v>
      </c>
      <c r="G13" s="113">
        <v>234691.50318999999</v>
      </c>
      <c r="H13" s="113">
        <v>151405.27651</v>
      </c>
      <c r="I13" s="113">
        <v>214541.37030000001</v>
      </c>
      <c r="J13" s="113">
        <v>161813.43124999999</v>
      </c>
      <c r="K13" s="113">
        <v>193830.50719999999</v>
      </c>
      <c r="L13" s="113">
        <v>320181.67483999999</v>
      </c>
      <c r="M13" s="113">
        <v>291183.42791999999</v>
      </c>
      <c r="N13" s="113">
        <v>285244.70903999999</v>
      </c>
      <c r="O13" s="114">
        <v>2632815.9519799999</v>
      </c>
    </row>
    <row r="14" spans="1:15" s="36" customFormat="1" ht="13.8" x14ac:dyDescent="0.25">
      <c r="A14" s="86">
        <v>2025</v>
      </c>
      <c r="B14" s="112" t="s">
        <v>134</v>
      </c>
      <c r="C14" s="113">
        <v>51206.495269999999</v>
      </c>
      <c r="D14" s="113">
        <v>41063.262609999998</v>
      </c>
      <c r="E14" s="113">
        <v>52740.510300000002</v>
      </c>
      <c r="F14" s="113">
        <v>36815.667350000003</v>
      </c>
      <c r="G14" s="113">
        <v>46381.982320000003</v>
      </c>
      <c r="H14" s="113">
        <v>38066.880599999997</v>
      </c>
      <c r="I14" s="113">
        <v>46822.477789999997</v>
      </c>
      <c r="J14" s="113">
        <v>32493.5124</v>
      </c>
      <c r="K14" s="113">
        <v>36012.872600000002</v>
      </c>
      <c r="L14" s="113">
        <v>35507.524790000003</v>
      </c>
      <c r="M14" s="113"/>
      <c r="N14" s="113"/>
      <c r="O14" s="114">
        <v>417111.18602999998</v>
      </c>
    </row>
    <row r="15" spans="1:15" ht="13.8" x14ac:dyDescent="0.25">
      <c r="A15" s="85">
        <v>2024</v>
      </c>
      <c r="B15" s="112" t="s">
        <v>134</v>
      </c>
      <c r="C15" s="113">
        <v>83436.900699999998</v>
      </c>
      <c r="D15" s="113">
        <v>82610.768530000001</v>
      </c>
      <c r="E15" s="113">
        <v>78426.065130000003</v>
      </c>
      <c r="F15" s="113">
        <v>49172.407709999999</v>
      </c>
      <c r="G15" s="113">
        <v>69796.724189999994</v>
      </c>
      <c r="H15" s="113">
        <v>70268.485010000004</v>
      </c>
      <c r="I15" s="113">
        <v>61429.349410000003</v>
      </c>
      <c r="J15" s="113">
        <v>55487.356070000002</v>
      </c>
      <c r="K15" s="113">
        <v>56089.077680000002</v>
      </c>
      <c r="L15" s="113">
        <v>60639.181680000002</v>
      </c>
      <c r="M15" s="113">
        <v>74694.796040000001</v>
      </c>
      <c r="N15" s="113">
        <v>71018.638120000003</v>
      </c>
      <c r="O15" s="114">
        <v>813069.75026999996</v>
      </c>
    </row>
    <row r="16" spans="1:15" ht="13.8" x14ac:dyDescent="0.25">
      <c r="A16" s="86">
        <v>2025</v>
      </c>
      <c r="B16" s="112" t="s">
        <v>135</v>
      </c>
      <c r="C16" s="113">
        <v>85913.865420000002</v>
      </c>
      <c r="D16" s="113">
        <v>65991.330170000001</v>
      </c>
      <c r="E16" s="113">
        <v>62660.676659999997</v>
      </c>
      <c r="F16" s="113">
        <v>77198.856039999999</v>
      </c>
      <c r="G16" s="113">
        <v>99877.326749999993</v>
      </c>
      <c r="H16" s="113">
        <v>99412.340169999996</v>
      </c>
      <c r="I16" s="113">
        <v>111541.155</v>
      </c>
      <c r="J16" s="113">
        <v>95597.630550000002</v>
      </c>
      <c r="K16" s="113">
        <v>112509.67118999999</v>
      </c>
      <c r="L16" s="113">
        <v>82104.239700000006</v>
      </c>
      <c r="M16" s="113"/>
      <c r="N16" s="113"/>
      <c r="O16" s="114">
        <v>892807.09164999996</v>
      </c>
    </row>
    <row r="17" spans="1:15" ht="13.8" x14ac:dyDescent="0.25">
      <c r="A17" s="85">
        <v>2024</v>
      </c>
      <c r="B17" s="112" t="s">
        <v>135</v>
      </c>
      <c r="C17" s="113">
        <v>64406.00015</v>
      </c>
      <c r="D17" s="113">
        <v>76260.280750000005</v>
      </c>
      <c r="E17" s="113">
        <v>83673.392269999997</v>
      </c>
      <c r="F17" s="113">
        <v>67010.118220000004</v>
      </c>
      <c r="G17" s="113">
        <v>76952.423450000002</v>
      </c>
      <c r="H17" s="113">
        <v>80441.30154</v>
      </c>
      <c r="I17" s="113">
        <v>93527.62242</v>
      </c>
      <c r="J17" s="113">
        <v>98098.891300000003</v>
      </c>
      <c r="K17" s="113">
        <v>77068.329750000004</v>
      </c>
      <c r="L17" s="113">
        <v>91097.039120000001</v>
      </c>
      <c r="M17" s="113">
        <v>79503.759460000001</v>
      </c>
      <c r="N17" s="113">
        <v>90528.891539999997</v>
      </c>
      <c r="O17" s="114">
        <v>978568.04997000005</v>
      </c>
    </row>
    <row r="18" spans="1:15" ht="13.8" x14ac:dyDescent="0.25">
      <c r="A18" s="86">
        <v>2025</v>
      </c>
      <c r="B18" s="112" t="s">
        <v>136</v>
      </c>
      <c r="C18" s="113">
        <v>18347.959439999999</v>
      </c>
      <c r="D18" s="113">
        <v>19395.497370000001</v>
      </c>
      <c r="E18" s="113">
        <v>18493.122530000001</v>
      </c>
      <c r="F18" s="113">
        <v>14944.745709999999</v>
      </c>
      <c r="G18" s="113">
        <v>13651.14256</v>
      </c>
      <c r="H18" s="113">
        <v>8090.8728199999996</v>
      </c>
      <c r="I18" s="113">
        <v>8822.1544799999992</v>
      </c>
      <c r="J18" s="113">
        <v>9401.9723099999992</v>
      </c>
      <c r="K18" s="113">
        <v>10157.4192</v>
      </c>
      <c r="L18" s="113">
        <v>12546.643470000001</v>
      </c>
      <c r="M18" s="113"/>
      <c r="N18" s="113"/>
      <c r="O18" s="114">
        <v>133851.52989000001</v>
      </c>
    </row>
    <row r="19" spans="1:15" ht="13.8" x14ac:dyDescent="0.25">
      <c r="A19" s="85">
        <v>2024</v>
      </c>
      <c r="B19" s="112" t="s">
        <v>136</v>
      </c>
      <c r="C19" s="113">
        <v>13984.519</v>
      </c>
      <c r="D19" s="113">
        <v>17475.448970000001</v>
      </c>
      <c r="E19" s="113">
        <v>17466.657169999999</v>
      </c>
      <c r="F19" s="113">
        <v>14415.68665</v>
      </c>
      <c r="G19" s="113">
        <v>14678.64143</v>
      </c>
      <c r="H19" s="113">
        <v>7954.6204200000002</v>
      </c>
      <c r="I19" s="113">
        <v>6293.0091000000002</v>
      </c>
      <c r="J19" s="113">
        <v>5688.9342999999999</v>
      </c>
      <c r="K19" s="113">
        <v>7601.4904299999998</v>
      </c>
      <c r="L19" s="113">
        <v>10952.754269999999</v>
      </c>
      <c r="M19" s="113">
        <v>10347.75664</v>
      </c>
      <c r="N19" s="113">
        <v>13807.07789</v>
      </c>
      <c r="O19" s="114">
        <v>140666.59627000001</v>
      </c>
    </row>
    <row r="20" spans="1:15" ht="13.8" x14ac:dyDescent="0.25">
      <c r="A20" s="86">
        <v>2025</v>
      </c>
      <c r="B20" s="112" t="s">
        <v>137</v>
      </c>
      <c r="C20" s="115">
        <v>284326.54002000001</v>
      </c>
      <c r="D20" s="115">
        <v>275420.88746</v>
      </c>
      <c r="E20" s="115">
        <v>304836.20633000002</v>
      </c>
      <c r="F20" s="115">
        <v>287905.59061000001</v>
      </c>
      <c r="G20" s="115">
        <v>335130.38740000001</v>
      </c>
      <c r="H20" s="113">
        <v>313835.33280999999</v>
      </c>
      <c r="I20" s="113">
        <v>370547.14880999998</v>
      </c>
      <c r="J20" s="113">
        <v>338085.55848000001</v>
      </c>
      <c r="K20" s="113">
        <v>346645.05054999999</v>
      </c>
      <c r="L20" s="113">
        <v>382140.12926999998</v>
      </c>
      <c r="M20" s="113"/>
      <c r="N20" s="113"/>
      <c r="O20" s="114">
        <v>3238872.8317399998</v>
      </c>
    </row>
    <row r="21" spans="1:15" ht="13.8" x14ac:dyDescent="0.25">
      <c r="A21" s="85">
        <v>2024</v>
      </c>
      <c r="B21" s="112" t="s">
        <v>137</v>
      </c>
      <c r="C21" s="113">
        <v>355960.40323</v>
      </c>
      <c r="D21" s="113">
        <v>311356.38655</v>
      </c>
      <c r="E21" s="113">
        <v>301716.02964999998</v>
      </c>
      <c r="F21" s="113">
        <v>302178.77643000003</v>
      </c>
      <c r="G21" s="113">
        <v>317479.84360000002</v>
      </c>
      <c r="H21" s="113">
        <v>257665.70292000001</v>
      </c>
      <c r="I21" s="113">
        <v>286268.30627</v>
      </c>
      <c r="J21" s="113">
        <v>337285.63448000001</v>
      </c>
      <c r="K21" s="113">
        <v>330368.84255</v>
      </c>
      <c r="L21" s="113">
        <v>366778.44579000003</v>
      </c>
      <c r="M21" s="113">
        <v>346917.12206000002</v>
      </c>
      <c r="N21" s="113">
        <v>348906.67934999999</v>
      </c>
      <c r="O21" s="114">
        <v>3862882.17288</v>
      </c>
    </row>
    <row r="22" spans="1:15" ht="13.8" x14ac:dyDescent="0.25">
      <c r="A22" s="86">
        <v>2025</v>
      </c>
      <c r="B22" s="112" t="s">
        <v>138</v>
      </c>
      <c r="C22" s="115">
        <v>608458.04254000005</v>
      </c>
      <c r="D22" s="115">
        <v>605522.86479000002</v>
      </c>
      <c r="E22" s="115">
        <v>671775.93886999995</v>
      </c>
      <c r="F22" s="115">
        <v>620961.11941000004</v>
      </c>
      <c r="G22" s="115">
        <v>722113.79295999999</v>
      </c>
      <c r="H22" s="113">
        <v>587566.96614000003</v>
      </c>
      <c r="I22" s="113">
        <v>689920.79946000001</v>
      </c>
      <c r="J22" s="113">
        <v>656007.58892999997</v>
      </c>
      <c r="K22" s="113">
        <v>686396.30585999996</v>
      </c>
      <c r="L22" s="113">
        <v>732440.07727000001</v>
      </c>
      <c r="M22" s="113"/>
      <c r="N22" s="113"/>
      <c r="O22" s="114">
        <v>6581163.4962299997</v>
      </c>
    </row>
    <row r="23" spans="1:15" ht="13.8" x14ac:dyDescent="0.25">
      <c r="A23" s="85">
        <v>2024</v>
      </c>
      <c r="B23" s="112" t="s">
        <v>138</v>
      </c>
      <c r="C23" s="113">
        <v>601521.96655999997</v>
      </c>
      <c r="D23" s="115">
        <v>652177.15725000005</v>
      </c>
      <c r="E23" s="113">
        <v>675014.46615999995</v>
      </c>
      <c r="F23" s="113">
        <v>582861.07472000003</v>
      </c>
      <c r="G23" s="113">
        <v>736581.36320999998</v>
      </c>
      <c r="H23" s="113">
        <v>544606.70472000004</v>
      </c>
      <c r="I23" s="113">
        <v>706263.82525999995</v>
      </c>
      <c r="J23" s="113">
        <v>664863.41949999996</v>
      </c>
      <c r="K23" s="113">
        <v>660432.44600999996</v>
      </c>
      <c r="L23" s="113">
        <v>688996.26254999998</v>
      </c>
      <c r="M23" s="113">
        <v>669824.50552000001</v>
      </c>
      <c r="N23" s="113">
        <v>708362.56281999999</v>
      </c>
      <c r="O23" s="114">
        <v>7891505.75428</v>
      </c>
    </row>
    <row r="24" spans="1:15" ht="13.8" x14ac:dyDescent="0.25">
      <c r="A24" s="86">
        <v>2025</v>
      </c>
      <c r="B24" s="110" t="s">
        <v>14</v>
      </c>
      <c r="C24" s="116">
        <f>C26+C28+C30+C32+C34+C36+C38+C40+C42+C44+C46+C48+C50+C52+C54</f>
        <v>14944016.126189999</v>
      </c>
      <c r="D24" s="116">
        <f>D26+D28+D30+D32+D34+D36+D38+D40+D42+D44+D46+D48+D50+D52+D54</f>
        <v>14669110.182060001</v>
      </c>
      <c r="E24" s="116">
        <f>E26+E28+E30+E32+E34+E36+E38+E40+E42+E44+E46+E48+E50+E52+E54</f>
        <v>16482926.204439998</v>
      </c>
      <c r="F24" s="116">
        <f>F26+F28+F30+F32+F34+F36+F38+F40+F42+F44+F46+F48+F50+F52+F54</f>
        <v>14830062.007539999</v>
      </c>
      <c r="G24" s="116">
        <f>G26+G28+G30+G32+G34+G36+G38+G40+G42+G44+G46+G48+G50+G52+G54</f>
        <v>17899394.53528</v>
      </c>
      <c r="H24" s="116">
        <f>H26+H28+H30+H32+H34+H36+H38+H40+H42+H44+H46+H48+H50+H52+H54</f>
        <v>14613209.912060002</v>
      </c>
      <c r="I24" s="116">
        <f>I26+I28+I30+I32+I34+I36+I38+I40+I42+I44+I46+I48+I50+I52+I54</f>
        <v>18146740.645009998</v>
      </c>
      <c r="J24" s="116">
        <f>J26+J28+J30+J32+J34+J36+J38+J40+J42+J44+J46+J48+J50+J52+J54</f>
        <v>15333594.256320002</v>
      </c>
      <c r="K24" s="116">
        <f>K26+K28+K30+K32+K34+K36+K38+K40+K42+K44+K46+K48+K50+K52+K54</f>
        <v>16185733.4209</v>
      </c>
      <c r="L24" s="116">
        <f>L26+L28+L30+L32+L34+L36+L38+L40+L42+L44+L46+L48+L50+L52+L54</f>
        <v>17091596.483349998</v>
      </c>
      <c r="M24" s="116"/>
      <c r="N24" s="116"/>
      <c r="O24" s="116">
        <f>O26+O28+O30+O32+O34+O36+O38+O40+O42+O44+O46+O48+O50+O52+O54</f>
        <v>160196383.77315</v>
      </c>
    </row>
    <row r="25" spans="1:15" ht="13.8" x14ac:dyDescent="0.25">
      <c r="A25" s="85">
        <v>2024</v>
      </c>
      <c r="B25" s="110" t="s">
        <v>14</v>
      </c>
      <c r="C25" s="116">
        <f>C27+C29+C31+C33+C35+C37+C39+C41+C43+C45+C47+C49+C51+C53+C55</f>
        <v>13626945.861680001</v>
      </c>
      <c r="D25" s="116">
        <f>D27+D29+D31+D33+D35+D37+D39+D41+D43+D45+D47+D49+D51+D53+D55</f>
        <v>14881651.924069999</v>
      </c>
      <c r="E25" s="116">
        <f>E27+E29+E31+E33+E35+E37+E39+E41+E43+E45+E47+E49+E51+E53+E55</f>
        <v>16221829.372660002</v>
      </c>
      <c r="F25" s="116">
        <f>F27+F29+F31+F33+F35+F37+F39+F41+F43+F45+F47+F49+F51+F53+F55</f>
        <v>13216916.60988</v>
      </c>
      <c r="G25" s="116">
        <f>G27+G29+G31+G33+G35+G37+G39+G41+G43+G45+G47+G49+G51+G53+G55</f>
        <v>17150850.065390002</v>
      </c>
      <c r="H25" s="116">
        <f>H27+H29+H31+H33+H35+H37+H39+H41+H43+H45+H47+H49+H51+H53+H55</f>
        <v>13243709.893410001</v>
      </c>
      <c r="I25" s="116">
        <f>I27+I29+I31+I33+I35+I37+I39+I41+I43+I45+I47+I49+I51+I53+I55</f>
        <v>15904199.484580003</v>
      </c>
      <c r="J25" s="116">
        <f>J27+J29+J31+J33+J35+J37+J39+J41+J43+J45+J47+J49+J51+J53+J55</f>
        <v>15475772.51162</v>
      </c>
      <c r="K25" s="116">
        <f>K27+K29+K31+K33+K35+K37+K39+K41+K43+K45+K47+K49+K51+K53+K55</f>
        <v>15722880.71847</v>
      </c>
      <c r="L25" s="116">
        <f>L27+L29+L31+L33+L35+L37+L39+L41+L43+L45+L47+L49+L51+L53+L55</f>
        <v>16495721.755490001</v>
      </c>
      <c r="M25" s="116">
        <f>M27+M29+M31+M33+M35+M37+M39+M41+M43+M45+M47+M49+M51+M53+M55</f>
        <v>15588047.686610002</v>
      </c>
      <c r="N25" s="116">
        <f>N27+N29+N31+N33+N35+N37+N39+N41+N43+N45+N47+N49+N51+N53+N55</f>
        <v>16180857.234490003</v>
      </c>
      <c r="O25" s="116">
        <f>O27+O29+O31+O33+O35+O37+O39+O41+O43+O45+O47+O49+O51+O53+O55</f>
        <v>183709383.11835003</v>
      </c>
    </row>
    <row r="26" spans="1:15" ht="13.8" x14ac:dyDescent="0.25">
      <c r="A26" s="86">
        <v>2025</v>
      </c>
      <c r="B26" s="112" t="s">
        <v>139</v>
      </c>
      <c r="C26" s="113">
        <v>825242.08946000005</v>
      </c>
      <c r="D26" s="113">
        <v>755851.13029</v>
      </c>
      <c r="E26" s="113">
        <v>838220.09294999996</v>
      </c>
      <c r="F26" s="113">
        <v>770115.78246000002</v>
      </c>
      <c r="G26" s="113">
        <v>852259.78812000004</v>
      </c>
      <c r="H26" s="113">
        <v>692061.54550999997</v>
      </c>
      <c r="I26" s="113">
        <v>776514.63369000005</v>
      </c>
      <c r="J26" s="113">
        <v>749698.43871999998</v>
      </c>
      <c r="K26" s="113">
        <v>786398.39904000005</v>
      </c>
      <c r="L26" s="113">
        <v>840856.73516000004</v>
      </c>
      <c r="M26" s="113"/>
      <c r="N26" s="113"/>
      <c r="O26" s="114">
        <v>7887218.6354</v>
      </c>
    </row>
    <row r="27" spans="1:15" ht="13.8" x14ac:dyDescent="0.25">
      <c r="A27" s="85">
        <v>2024</v>
      </c>
      <c r="B27" s="112" t="s">
        <v>139</v>
      </c>
      <c r="C27" s="113">
        <v>784249.66018000001</v>
      </c>
      <c r="D27" s="113">
        <v>809950.48343000002</v>
      </c>
      <c r="E27" s="113">
        <v>815958.24349999998</v>
      </c>
      <c r="F27" s="113">
        <v>697559.16061999998</v>
      </c>
      <c r="G27" s="113">
        <v>862638.44126999995</v>
      </c>
      <c r="H27" s="113">
        <v>644673.22478000005</v>
      </c>
      <c r="I27" s="113">
        <v>797411.31550999999</v>
      </c>
      <c r="J27" s="113">
        <v>797982.82716999995</v>
      </c>
      <c r="K27" s="113">
        <v>805205.66206</v>
      </c>
      <c r="L27" s="113">
        <v>839923.57261999999</v>
      </c>
      <c r="M27" s="113">
        <v>853307.90173000004</v>
      </c>
      <c r="N27" s="113">
        <v>780561.65873000002</v>
      </c>
      <c r="O27" s="114">
        <v>9489422.1515999995</v>
      </c>
    </row>
    <row r="28" spans="1:15" ht="13.8" x14ac:dyDescent="0.25">
      <c r="A28" s="86">
        <v>2025</v>
      </c>
      <c r="B28" s="112" t="s">
        <v>140</v>
      </c>
      <c r="C28" s="113">
        <v>126180.88076</v>
      </c>
      <c r="D28" s="113">
        <v>132254.35380000001</v>
      </c>
      <c r="E28" s="113">
        <v>140706.40946</v>
      </c>
      <c r="F28" s="113">
        <v>102634.82462</v>
      </c>
      <c r="G28" s="113">
        <v>124101.42563</v>
      </c>
      <c r="H28" s="113">
        <v>90388.979229999997</v>
      </c>
      <c r="I28" s="113">
        <v>132251.63797000001</v>
      </c>
      <c r="J28" s="113">
        <v>137259.76491999999</v>
      </c>
      <c r="K28" s="113">
        <v>129029.50708</v>
      </c>
      <c r="L28" s="113">
        <v>129964.2344</v>
      </c>
      <c r="M28" s="113"/>
      <c r="N28" s="113"/>
      <c r="O28" s="114">
        <v>1244772.0178700001</v>
      </c>
    </row>
    <row r="29" spans="1:15" ht="13.8" x14ac:dyDescent="0.25">
      <c r="A29" s="85">
        <v>2024</v>
      </c>
      <c r="B29" s="112" t="s">
        <v>140</v>
      </c>
      <c r="C29" s="113">
        <v>120173.02723000001</v>
      </c>
      <c r="D29" s="113">
        <v>142892.26903</v>
      </c>
      <c r="E29" s="113">
        <v>145709.82208000001</v>
      </c>
      <c r="F29" s="113">
        <v>105392.92955</v>
      </c>
      <c r="G29" s="113">
        <v>135760.14150999999</v>
      </c>
      <c r="H29" s="113">
        <v>98663.976160000006</v>
      </c>
      <c r="I29" s="113">
        <v>138549.79115</v>
      </c>
      <c r="J29" s="113">
        <v>147827.05361</v>
      </c>
      <c r="K29" s="113">
        <v>131929.58884000001</v>
      </c>
      <c r="L29" s="113">
        <v>132600.64619999999</v>
      </c>
      <c r="M29" s="113">
        <v>116482.00922000001</v>
      </c>
      <c r="N29" s="113">
        <v>109988.15637</v>
      </c>
      <c r="O29" s="114">
        <v>1525969.4109499999</v>
      </c>
    </row>
    <row r="30" spans="1:15" s="36" customFormat="1" ht="13.8" x14ac:dyDescent="0.25">
      <c r="A30" s="86">
        <v>2025</v>
      </c>
      <c r="B30" s="112" t="s">
        <v>141</v>
      </c>
      <c r="C30" s="113">
        <v>229213.02712000001</v>
      </c>
      <c r="D30" s="113">
        <v>227658.70558000001</v>
      </c>
      <c r="E30" s="113">
        <v>234219.72373</v>
      </c>
      <c r="F30" s="113">
        <v>199117.03920999999</v>
      </c>
      <c r="G30" s="113">
        <v>233988.57801999999</v>
      </c>
      <c r="H30" s="113">
        <v>165580.75419000001</v>
      </c>
      <c r="I30" s="113">
        <v>231127.95026000001</v>
      </c>
      <c r="J30" s="113">
        <v>231947.52445999999</v>
      </c>
      <c r="K30" s="113">
        <v>263502.22548000002</v>
      </c>
      <c r="L30" s="113">
        <v>286512.62819999998</v>
      </c>
      <c r="M30" s="113"/>
      <c r="N30" s="113"/>
      <c r="O30" s="114">
        <v>2302868.15625</v>
      </c>
    </row>
    <row r="31" spans="1:15" ht="13.8" x14ac:dyDescent="0.25">
      <c r="A31" s="85">
        <v>2024</v>
      </c>
      <c r="B31" s="112" t="s">
        <v>141</v>
      </c>
      <c r="C31" s="113">
        <v>238938.0986</v>
      </c>
      <c r="D31" s="113">
        <v>260240.04456000001</v>
      </c>
      <c r="E31" s="113">
        <v>246980.57407</v>
      </c>
      <c r="F31" s="113">
        <v>190090.99137999999</v>
      </c>
      <c r="G31" s="113">
        <v>260317.93539</v>
      </c>
      <c r="H31" s="113">
        <v>177515.19346000001</v>
      </c>
      <c r="I31" s="113">
        <v>230127.81724999999</v>
      </c>
      <c r="J31" s="113">
        <v>231281.49836</v>
      </c>
      <c r="K31" s="113">
        <v>250243.95947999999</v>
      </c>
      <c r="L31" s="113">
        <v>274182.01439000003</v>
      </c>
      <c r="M31" s="113">
        <v>259893.22266999999</v>
      </c>
      <c r="N31" s="113">
        <v>247137.72871</v>
      </c>
      <c r="O31" s="114">
        <v>2866949.0783199999</v>
      </c>
    </row>
    <row r="32" spans="1:15" ht="13.8" x14ac:dyDescent="0.25">
      <c r="A32" s="86">
        <v>2025</v>
      </c>
      <c r="B32" s="112" t="s">
        <v>142</v>
      </c>
      <c r="C32" s="115">
        <v>2551186.4927699999</v>
      </c>
      <c r="D32" s="115">
        <v>2485705.0140200001</v>
      </c>
      <c r="E32" s="115">
        <v>2725043.5457199998</v>
      </c>
      <c r="F32" s="115">
        <v>2611829.2334199999</v>
      </c>
      <c r="G32" s="115">
        <v>2787311.70206</v>
      </c>
      <c r="H32" s="115">
        <v>2612882.9977000002</v>
      </c>
      <c r="I32" s="115">
        <v>3433779.4887999999</v>
      </c>
      <c r="J32" s="115">
        <v>2610324.2605099999</v>
      </c>
      <c r="K32" s="115">
        <v>2494812.7145799999</v>
      </c>
      <c r="L32" s="115">
        <v>2645208.2225700002</v>
      </c>
      <c r="M32" s="115"/>
      <c r="N32" s="115"/>
      <c r="O32" s="114">
        <v>26958083.672150001</v>
      </c>
    </row>
    <row r="33" spans="1:15" ht="13.8" x14ac:dyDescent="0.25">
      <c r="A33" s="85">
        <v>2024</v>
      </c>
      <c r="B33" s="112" t="s">
        <v>142</v>
      </c>
      <c r="C33" s="113">
        <v>2368035.13962</v>
      </c>
      <c r="D33" s="113">
        <v>2618346.76511</v>
      </c>
      <c r="E33" s="113">
        <v>3078037.79464</v>
      </c>
      <c r="F33" s="115">
        <v>2491576.8566999999</v>
      </c>
      <c r="G33" s="115">
        <v>3020299.3041500002</v>
      </c>
      <c r="H33" s="115">
        <v>2216911.6408199999</v>
      </c>
      <c r="I33" s="115">
        <v>2583332.5002100002</v>
      </c>
      <c r="J33" s="115">
        <v>2555374.8700700002</v>
      </c>
      <c r="K33" s="115">
        <v>2181921.02881</v>
      </c>
      <c r="L33" s="115">
        <v>2450312.8160799998</v>
      </c>
      <c r="M33" s="115">
        <v>2518391.9506100002</v>
      </c>
      <c r="N33" s="115">
        <v>2656518.7021499998</v>
      </c>
      <c r="O33" s="114">
        <v>30739059.368969999</v>
      </c>
    </row>
    <row r="34" spans="1:15" ht="13.8" x14ac:dyDescent="0.25">
      <c r="A34" s="86">
        <v>2025</v>
      </c>
      <c r="B34" s="112" t="s">
        <v>143</v>
      </c>
      <c r="C34" s="113">
        <v>1409360.46187</v>
      </c>
      <c r="D34" s="113">
        <v>1354889.5427000001</v>
      </c>
      <c r="E34" s="113">
        <v>1414053.1794</v>
      </c>
      <c r="F34" s="113">
        <v>1225636.77116</v>
      </c>
      <c r="G34" s="113">
        <v>1514593.5142600001</v>
      </c>
      <c r="H34" s="113">
        <v>1196605.17484</v>
      </c>
      <c r="I34" s="113">
        <v>1582270.62038</v>
      </c>
      <c r="J34" s="113">
        <v>1521076.5215799999</v>
      </c>
      <c r="K34" s="113">
        <v>1488879.01703</v>
      </c>
      <c r="L34" s="113">
        <v>1512143.8872199999</v>
      </c>
      <c r="M34" s="113"/>
      <c r="N34" s="113"/>
      <c r="O34" s="114">
        <v>14219508.690439999</v>
      </c>
    </row>
    <row r="35" spans="1:15" ht="13.8" x14ac:dyDescent="0.25">
      <c r="A35" s="85">
        <v>2024</v>
      </c>
      <c r="B35" s="112" t="s">
        <v>143</v>
      </c>
      <c r="C35" s="113">
        <v>1417883.9688500001</v>
      </c>
      <c r="D35" s="113">
        <v>1497994.3489699999</v>
      </c>
      <c r="E35" s="113">
        <v>1611586.57895</v>
      </c>
      <c r="F35" s="113">
        <v>1225747.8668899999</v>
      </c>
      <c r="G35" s="113">
        <v>1640627.1478299999</v>
      </c>
      <c r="H35" s="113">
        <v>1294122.2994899999</v>
      </c>
      <c r="I35" s="113">
        <v>1657555.6461199999</v>
      </c>
      <c r="J35" s="113">
        <v>1667669.7620399999</v>
      </c>
      <c r="K35" s="113">
        <v>1580749.6290599999</v>
      </c>
      <c r="L35" s="113">
        <v>1571755.8652999999</v>
      </c>
      <c r="M35" s="113">
        <v>1485248.01743</v>
      </c>
      <c r="N35" s="113">
        <v>1260048.39118</v>
      </c>
      <c r="O35" s="114">
        <v>17910989.52211</v>
      </c>
    </row>
    <row r="36" spans="1:15" ht="13.8" x14ac:dyDescent="0.25">
      <c r="A36" s="86">
        <v>2025</v>
      </c>
      <c r="B36" s="112" t="s">
        <v>144</v>
      </c>
      <c r="C36" s="113">
        <v>2996459.9095200002</v>
      </c>
      <c r="D36" s="113">
        <v>2976626.7401200002</v>
      </c>
      <c r="E36" s="113">
        <v>3514226.14922</v>
      </c>
      <c r="F36" s="113">
        <v>3141777.5506199999</v>
      </c>
      <c r="G36" s="113">
        <v>3942631.4788099998</v>
      </c>
      <c r="H36" s="113">
        <v>3405523.9833499999</v>
      </c>
      <c r="I36" s="113">
        <v>3835393.7522700001</v>
      </c>
      <c r="J36" s="113">
        <v>2731258.5831499998</v>
      </c>
      <c r="K36" s="113">
        <v>3659626.15392</v>
      </c>
      <c r="L36" s="113">
        <v>3815606.2928800001</v>
      </c>
      <c r="M36" s="113"/>
      <c r="N36" s="113"/>
      <c r="O36" s="114">
        <v>34019130.59386</v>
      </c>
    </row>
    <row r="37" spans="1:15" ht="13.8" x14ac:dyDescent="0.25">
      <c r="A37" s="85">
        <v>2024</v>
      </c>
      <c r="B37" s="112" t="s">
        <v>144</v>
      </c>
      <c r="C37" s="113">
        <v>2776665.59663</v>
      </c>
      <c r="D37" s="113">
        <v>3127361.6659300001</v>
      </c>
      <c r="E37" s="113">
        <v>3221020.51407</v>
      </c>
      <c r="F37" s="113">
        <v>2739689.4615000002</v>
      </c>
      <c r="G37" s="113">
        <v>3211065.4572600001</v>
      </c>
      <c r="H37" s="113">
        <v>2613742.4381599999</v>
      </c>
      <c r="I37" s="113">
        <v>3119637.13705</v>
      </c>
      <c r="J37" s="113">
        <v>2697142.1847799998</v>
      </c>
      <c r="K37" s="113">
        <v>3399945.0989700002</v>
      </c>
      <c r="L37" s="113">
        <v>3570447.2713899999</v>
      </c>
      <c r="M37" s="113">
        <v>3237168.0742700002</v>
      </c>
      <c r="N37" s="113">
        <v>3483709.4812699999</v>
      </c>
      <c r="O37" s="114">
        <v>37197594.381279998</v>
      </c>
    </row>
    <row r="38" spans="1:15" ht="13.8" x14ac:dyDescent="0.25">
      <c r="A38" s="86">
        <v>2025</v>
      </c>
      <c r="B38" s="112" t="s">
        <v>145</v>
      </c>
      <c r="C38" s="113">
        <v>82415.475059999997</v>
      </c>
      <c r="D38" s="113">
        <v>158782.83376000001</v>
      </c>
      <c r="E38" s="113">
        <v>86356.291979999995</v>
      </c>
      <c r="F38" s="113">
        <v>129783.30017</v>
      </c>
      <c r="G38" s="113">
        <v>367051.56397000002</v>
      </c>
      <c r="H38" s="113">
        <v>84044.054889999999</v>
      </c>
      <c r="I38" s="113">
        <v>262653.41882999998</v>
      </c>
      <c r="J38" s="113">
        <v>81744.173809999993</v>
      </c>
      <c r="K38" s="113">
        <v>230420.35769</v>
      </c>
      <c r="L38" s="113">
        <v>304891.45744999999</v>
      </c>
      <c r="M38" s="113"/>
      <c r="N38" s="113"/>
      <c r="O38" s="114">
        <v>1788142.9276099999</v>
      </c>
    </row>
    <row r="39" spans="1:15" ht="13.8" x14ac:dyDescent="0.25">
      <c r="A39" s="85">
        <v>2024</v>
      </c>
      <c r="B39" s="112" t="s">
        <v>145</v>
      </c>
      <c r="C39" s="113">
        <v>167284.17989999999</v>
      </c>
      <c r="D39" s="113">
        <v>141237.81938999999</v>
      </c>
      <c r="E39" s="113">
        <v>142964.37304999999</v>
      </c>
      <c r="F39" s="113">
        <v>80867.331659999996</v>
      </c>
      <c r="G39" s="113">
        <v>168148.12448999999</v>
      </c>
      <c r="H39" s="113">
        <v>220068.33278999999</v>
      </c>
      <c r="I39" s="113">
        <v>118286.72552000001</v>
      </c>
      <c r="J39" s="113">
        <v>91670.812439999994</v>
      </c>
      <c r="K39" s="113">
        <v>234435.90804000001</v>
      </c>
      <c r="L39" s="113">
        <v>172867.80115000001</v>
      </c>
      <c r="M39" s="113">
        <v>152747.57754</v>
      </c>
      <c r="N39" s="113">
        <v>221165.67335</v>
      </c>
      <c r="O39" s="114">
        <v>1911744.6593200001</v>
      </c>
    </row>
    <row r="40" spans="1:15" ht="13.8" x14ac:dyDescent="0.25">
      <c r="A40" s="86">
        <v>2025</v>
      </c>
      <c r="B40" s="112" t="s">
        <v>146</v>
      </c>
      <c r="C40" s="113">
        <v>1223800.7147299999</v>
      </c>
      <c r="D40" s="113">
        <v>1292842.85684</v>
      </c>
      <c r="E40" s="113">
        <v>1477731.05434</v>
      </c>
      <c r="F40" s="113">
        <v>1379042.5624200001</v>
      </c>
      <c r="G40" s="113">
        <v>1673197.702</v>
      </c>
      <c r="H40" s="113">
        <v>1274759.0796399999</v>
      </c>
      <c r="I40" s="113">
        <v>1564080.0984499999</v>
      </c>
      <c r="J40" s="113">
        <v>1489630.41604</v>
      </c>
      <c r="K40" s="113">
        <v>1510199.7315700001</v>
      </c>
      <c r="L40" s="113">
        <v>1643927.49336</v>
      </c>
      <c r="M40" s="113"/>
      <c r="N40" s="113"/>
      <c r="O40" s="114">
        <v>14529211.70939</v>
      </c>
    </row>
    <row r="41" spans="1:15" ht="13.8" x14ac:dyDescent="0.25">
      <c r="A41" s="85">
        <v>2024</v>
      </c>
      <c r="B41" s="112" t="s">
        <v>146</v>
      </c>
      <c r="C41" s="113">
        <v>1207598.6345800001</v>
      </c>
      <c r="D41" s="113">
        <v>1286242.07118</v>
      </c>
      <c r="E41" s="113">
        <v>1459950.6703300001</v>
      </c>
      <c r="F41" s="113">
        <v>1195145.94982</v>
      </c>
      <c r="G41" s="113">
        <v>1494937.4650000001</v>
      </c>
      <c r="H41" s="113">
        <v>1188416.6811200001</v>
      </c>
      <c r="I41" s="113">
        <v>1407417.8941899999</v>
      </c>
      <c r="J41" s="113">
        <v>1476067.5599199999</v>
      </c>
      <c r="K41" s="113">
        <v>1477180.2985</v>
      </c>
      <c r="L41" s="113">
        <v>1549494.7373599999</v>
      </c>
      <c r="M41" s="113">
        <v>1447954.2734399999</v>
      </c>
      <c r="N41" s="113">
        <v>1476889.7602899999</v>
      </c>
      <c r="O41" s="114">
        <v>16667295.99573</v>
      </c>
    </row>
    <row r="42" spans="1:15" ht="13.8" x14ac:dyDescent="0.25">
      <c r="A42" s="86">
        <v>2025</v>
      </c>
      <c r="B42" s="112" t="s">
        <v>147</v>
      </c>
      <c r="C42" s="113">
        <v>790400.97892999998</v>
      </c>
      <c r="D42" s="113">
        <v>807943.61383000005</v>
      </c>
      <c r="E42" s="113">
        <v>915321.13395000005</v>
      </c>
      <c r="F42" s="113">
        <v>853240.65761999995</v>
      </c>
      <c r="G42" s="113">
        <v>1006914.91689</v>
      </c>
      <c r="H42" s="113">
        <v>798627.70643000002</v>
      </c>
      <c r="I42" s="113">
        <v>985535.89167000004</v>
      </c>
      <c r="J42" s="113">
        <v>962816.38841999997</v>
      </c>
      <c r="K42" s="113">
        <v>941075.92705000006</v>
      </c>
      <c r="L42" s="113">
        <v>1069012.1990499999</v>
      </c>
      <c r="M42" s="113"/>
      <c r="N42" s="113"/>
      <c r="O42" s="114">
        <v>9130889.4138399996</v>
      </c>
    </row>
    <row r="43" spans="1:15" ht="13.8" x14ac:dyDescent="0.25">
      <c r="A43" s="85">
        <v>2024</v>
      </c>
      <c r="B43" s="112" t="s">
        <v>147</v>
      </c>
      <c r="C43" s="113">
        <v>823083.55226000003</v>
      </c>
      <c r="D43" s="113">
        <v>910239.89621000004</v>
      </c>
      <c r="E43" s="113">
        <v>1026215.38596</v>
      </c>
      <c r="F43" s="113">
        <v>844582.79347000003</v>
      </c>
      <c r="G43" s="113">
        <v>1064941.88641</v>
      </c>
      <c r="H43" s="113">
        <v>763648.60150999995</v>
      </c>
      <c r="I43" s="113">
        <v>945812.82868999999</v>
      </c>
      <c r="J43" s="113">
        <v>974735.64197</v>
      </c>
      <c r="K43" s="113">
        <v>925482.00340000005</v>
      </c>
      <c r="L43" s="113">
        <v>995003.39237000002</v>
      </c>
      <c r="M43" s="113">
        <v>944157.44065999996</v>
      </c>
      <c r="N43" s="113">
        <v>963662.29972000001</v>
      </c>
      <c r="O43" s="114">
        <v>11181565.72263</v>
      </c>
    </row>
    <row r="44" spans="1:15" ht="13.8" x14ac:dyDescent="0.25">
      <c r="A44" s="86">
        <v>2025</v>
      </c>
      <c r="B44" s="112" t="s">
        <v>148</v>
      </c>
      <c r="C44" s="113">
        <v>1010519.9656699999</v>
      </c>
      <c r="D44" s="113">
        <v>1020388.04003</v>
      </c>
      <c r="E44" s="113">
        <v>1134545.7026899999</v>
      </c>
      <c r="F44" s="113">
        <v>1080038.05617</v>
      </c>
      <c r="G44" s="113">
        <v>1234857.78945</v>
      </c>
      <c r="H44" s="113">
        <v>967739.74861999997</v>
      </c>
      <c r="I44" s="113">
        <v>1187314.20426</v>
      </c>
      <c r="J44" s="113">
        <v>1098710.2722499999</v>
      </c>
      <c r="K44" s="113">
        <v>1131444.86947</v>
      </c>
      <c r="L44" s="113">
        <v>1219287.2578199999</v>
      </c>
      <c r="M44" s="113"/>
      <c r="N44" s="113"/>
      <c r="O44" s="114">
        <v>11084845.90643</v>
      </c>
    </row>
    <row r="45" spans="1:15" ht="13.8" x14ac:dyDescent="0.25">
      <c r="A45" s="85">
        <v>2024</v>
      </c>
      <c r="B45" s="112" t="s">
        <v>148</v>
      </c>
      <c r="C45" s="113">
        <v>938374.95611999999</v>
      </c>
      <c r="D45" s="113">
        <v>982551.14778999996</v>
      </c>
      <c r="E45" s="113">
        <v>1078724.2892400001</v>
      </c>
      <c r="F45" s="113">
        <v>916493.77237999998</v>
      </c>
      <c r="G45" s="113">
        <v>1205377.96581</v>
      </c>
      <c r="H45" s="113">
        <v>935318.17628999997</v>
      </c>
      <c r="I45" s="113">
        <v>1101763.2509600001</v>
      </c>
      <c r="J45" s="113">
        <v>1077827.18777</v>
      </c>
      <c r="K45" s="113">
        <v>1042520.0620799999</v>
      </c>
      <c r="L45" s="113">
        <v>1118107.8622399999</v>
      </c>
      <c r="M45" s="113">
        <v>1058856.10137</v>
      </c>
      <c r="N45" s="113">
        <v>972277.74262999999</v>
      </c>
      <c r="O45" s="114">
        <v>12428192.51468</v>
      </c>
    </row>
    <row r="46" spans="1:15" ht="13.8" x14ac:dyDescent="0.25">
      <c r="A46" s="86">
        <v>2025</v>
      </c>
      <c r="B46" s="112" t="s">
        <v>149</v>
      </c>
      <c r="C46" s="113">
        <v>1245439.9818800001</v>
      </c>
      <c r="D46" s="113">
        <v>1232211.62479</v>
      </c>
      <c r="E46" s="113">
        <v>1539386.2538600001</v>
      </c>
      <c r="F46" s="113">
        <v>1299201.7090799999</v>
      </c>
      <c r="G46" s="113">
        <v>1496679.32302</v>
      </c>
      <c r="H46" s="113">
        <v>1427781.49382</v>
      </c>
      <c r="I46" s="113">
        <v>1350955.18563</v>
      </c>
      <c r="J46" s="113">
        <v>1364406.12149</v>
      </c>
      <c r="K46" s="113">
        <v>1485110.8850700001</v>
      </c>
      <c r="L46" s="113">
        <v>1294000.73755</v>
      </c>
      <c r="M46" s="113"/>
      <c r="N46" s="113"/>
      <c r="O46" s="114">
        <v>13735173.316190001</v>
      </c>
    </row>
    <row r="47" spans="1:15" ht="13.8" x14ac:dyDescent="0.25">
      <c r="A47" s="85">
        <v>2024</v>
      </c>
      <c r="B47" s="112" t="s">
        <v>149</v>
      </c>
      <c r="C47" s="113">
        <v>1113592.35036</v>
      </c>
      <c r="D47" s="113">
        <v>1375354.0140800001</v>
      </c>
      <c r="E47" s="113">
        <v>1467693.5105699999</v>
      </c>
      <c r="F47" s="113">
        <v>1192080.6555399999</v>
      </c>
      <c r="G47" s="113">
        <v>1452071.49911</v>
      </c>
      <c r="H47" s="113">
        <v>1312279.8658100001</v>
      </c>
      <c r="I47" s="113">
        <v>1415847.8846100001</v>
      </c>
      <c r="J47" s="113">
        <v>1404791.62567</v>
      </c>
      <c r="K47" s="113">
        <v>1466592.42056</v>
      </c>
      <c r="L47" s="113">
        <v>1253390.52596</v>
      </c>
      <c r="M47" s="113">
        <v>1246105.3902100001</v>
      </c>
      <c r="N47" s="113">
        <v>1433523.2679900001</v>
      </c>
      <c r="O47" s="114">
        <v>16133323.010469999</v>
      </c>
    </row>
    <row r="48" spans="1:15" ht="13.8" x14ac:dyDescent="0.25">
      <c r="A48" s="86">
        <v>2025</v>
      </c>
      <c r="B48" s="112" t="s">
        <v>150</v>
      </c>
      <c r="C48" s="113">
        <v>317186.10092</v>
      </c>
      <c r="D48" s="113">
        <v>320215.90902999998</v>
      </c>
      <c r="E48" s="113">
        <v>375147.76507999998</v>
      </c>
      <c r="F48" s="113">
        <v>387284.42483999999</v>
      </c>
      <c r="G48" s="113">
        <v>413280.97161000001</v>
      </c>
      <c r="H48" s="113">
        <v>365443.55935</v>
      </c>
      <c r="I48" s="113">
        <v>427252.61884000001</v>
      </c>
      <c r="J48" s="113">
        <v>363927.81518999999</v>
      </c>
      <c r="K48" s="113">
        <v>381745.08932999999</v>
      </c>
      <c r="L48" s="113">
        <v>402002.50899</v>
      </c>
      <c r="M48" s="113"/>
      <c r="N48" s="113"/>
      <c r="O48" s="114">
        <v>3753486.7631799998</v>
      </c>
    </row>
    <row r="49" spans="1:15" ht="13.8" x14ac:dyDescent="0.25">
      <c r="A49" s="85">
        <v>2024</v>
      </c>
      <c r="B49" s="112" t="s">
        <v>150</v>
      </c>
      <c r="C49" s="113">
        <v>322327.83571999997</v>
      </c>
      <c r="D49" s="113">
        <v>348209.80783000001</v>
      </c>
      <c r="E49" s="113">
        <v>385061.33549000003</v>
      </c>
      <c r="F49" s="113">
        <v>334330.47073</v>
      </c>
      <c r="G49" s="113">
        <v>419447.12485000002</v>
      </c>
      <c r="H49" s="113">
        <v>332515.08912000002</v>
      </c>
      <c r="I49" s="113">
        <v>381421.19212000002</v>
      </c>
      <c r="J49" s="113">
        <v>362541.25273000001</v>
      </c>
      <c r="K49" s="113">
        <v>375761.42826000002</v>
      </c>
      <c r="L49" s="113">
        <v>364343.08331000002</v>
      </c>
      <c r="M49" s="113">
        <v>345263.40818000003</v>
      </c>
      <c r="N49" s="113">
        <v>339573.18560999999</v>
      </c>
      <c r="O49" s="114">
        <v>4310795.2139499998</v>
      </c>
    </row>
    <row r="50" spans="1:15" ht="13.8" x14ac:dyDescent="0.25">
      <c r="A50" s="86">
        <v>2025</v>
      </c>
      <c r="B50" s="112" t="s">
        <v>151</v>
      </c>
      <c r="C50" s="113">
        <v>1162578.19897</v>
      </c>
      <c r="D50" s="113">
        <v>877850.07197000005</v>
      </c>
      <c r="E50" s="113">
        <v>566417.96073000005</v>
      </c>
      <c r="F50" s="113">
        <v>503194.10772000003</v>
      </c>
      <c r="G50" s="113">
        <v>854173.58944999997</v>
      </c>
      <c r="H50" s="113">
        <v>380342.52146000002</v>
      </c>
      <c r="I50" s="113">
        <v>739480.28032000002</v>
      </c>
      <c r="J50" s="113">
        <v>587450.46395</v>
      </c>
      <c r="K50" s="113">
        <v>502916.20007000002</v>
      </c>
      <c r="L50" s="113">
        <v>553967.13427000004</v>
      </c>
      <c r="M50" s="113"/>
      <c r="N50" s="113"/>
      <c r="O50" s="114">
        <v>6728370.5289099999</v>
      </c>
    </row>
    <row r="51" spans="1:15" ht="13.8" x14ac:dyDescent="0.25">
      <c r="A51" s="85">
        <v>2024</v>
      </c>
      <c r="B51" s="112" t="s">
        <v>151</v>
      </c>
      <c r="C51" s="113">
        <v>467741.89817</v>
      </c>
      <c r="D51" s="113">
        <v>481096.82188</v>
      </c>
      <c r="E51" s="113">
        <v>544457.50179000001</v>
      </c>
      <c r="F51" s="113">
        <v>341928.67125999997</v>
      </c>
      <c r="G51" s="113">
        <v>581582.99901999999</v>
      </c>
      <c r="H51" s="113">
        <v>402423.97295000002</v>
      </c>
      <c r="I51" s="113">
        <v>953690.73649000004</v>
      </c>
      <c r="J51" s="113">
        <v>962209.15985000005</v>
      </c>
      <c r="K51" s="113">
        <v>669029.85039000004</v>
      </c>
      <c r="L51" s="113">
        <v>754775.83406999998</v>
      </c>
      <c r="M51" s="113">
        <v>684358.59065999999</v>
      </c>
      <c r="N51" s="113">
        <v>631235.73884000001</v>
      </c>
      <c r="O51" s="114">
        <v>7474531.7753699999</v>
      </c>
    </row>
    <row r="52" spans="1:15" ht="13.8" x14ac:dyDescent="0.25">
      <c r="A52" s="86">
        <v>2025</v>
      </c>
      <c r="B52" s="112" t="s">
        <v>152</v>
      </c>
      <c r="C52" s="113">
        <v>385110.74924999999</v>
      </c>
      <c r="D52" s="113">
        <v>435240.33497999999</v>
      </c>
      <c r="E52" s="113">
        <v>883952.64231000002</v>
      </c>
      <c r="F52" s="113">
        <v>538177.32108000002</v>
      </c>
      <c r="G52" s="113">
        <v>741066.14824000001</v>
      </c>
      <c r="H52" s="113">
        <v>619563.31044000003</v>
      </c>
      <c r="I52" s="113">
        <v>981433.99150999996</v>
      </c>
      <c r="J52" s="113">
        <v>833909.42724999995</v>
      </c>
      <c r="K52" s="113">
        <v>574398.20791</v>
      </c>
      <c r="L52" s="113">
        <v>707566.57911000005</v>
      </c>
      <c r="M52" s="113"/>
      <c r="N52" s="113"/>
      <c r="O52" s="114">
        <v>6700418.71208</v>
      </c>
    </row>
    <row r="53" spans="1:15" ht="13.8" x14ac:dyDescent="0.25">
      <c r="A53" s="85">
        <v>2024</v>
      </c>
      <c r="B53" s="112" t="s">
        <v>152</v>
      </c>
      <c r="C53" s="113">
        <v>329894.10360999999</v>
      </c>
      <c r="D53" s="113">
        <v>299868.98099000001</v>
      </c>
      <c r="E53" s="113">
        <v>358167.08747999999</v>
      </c>
      <c r="F53" s="113">
        <v>349697.69761999999</v>
      </c>
      <c r="G53" s="113">
        <v>980386.42267999996</v>
      </c>
      <c r="H53" s="113">
        <v>564215.51665000001</v>
      </c>
      <c r="I53" s="113">
        <v>431114.92654999997</v>
      </c>
      <c r="J53" s="113">
        <v>422556.94748999999</v>
      </c>
      <c r="K53" s="113">
        <v>566546.13355000003</v>
      </c>
      <c r="L53" s="113">
        <v>820107.25635000004</v>
      </c>
      <c r="M53" s="113">
        <v>613686.10137000005</v>
      </c>
      <c r="N53" s="113">
        <v>997520.48196</v>
      </c>
      <c r="O53" s="114">
        <v>6733761.6562999999</v>
      </c>
    </row>
    <row r="54" spans="1:15" ht="13.8" x14ac:dyDescent="0.25">
      <c r="A54" s="86">
        <v>2025</v>
      </c>
      <c r="B54" s="112" t="s">
        <v>153</v>
      </c>
      <c r="C54" s="113">
        <v>588921.09927999997</v>
      </c>
      <c r="D54" s="113">
        <v>590649.41032000002</v>
      </c>
      <c r="E54" s="113">
        <v>637598.29902000003</v>
      </c>
      <c r="F54" s="113">
        <v>608988.66694999998</v>
      </c>
      <c r="G54" s="113">
        <v>657286.04374999995</v>
      </c>
      <c r="H54" s="113">
        <v>531865.00259000005</v>
      </c>
      <c r="I54" s="113">
        <v>656696.87213000003</v>
      </c>
      <c r="J54" s="113">
        <v>569434.08458000002</v>
      </c>
      <c r="K54" s="113">
        <v>606174.13561</v>
      </c>
      <c r="L54" s="113">
        <v>666649.11531999998</v>
      </c>
      <c r="M54" s="113"/>
      <c r="N54" s="113"/>
      <c r="O54" s="114">
        <v>6114262.7295500003</v>
      </c>
    </row>
    <row r="55" spans="1:15" ht="13.8" x14ac:dyDescent="0.25">
      <c r="A55" s="85">
        <v>2024</v>
      </c>
      <c r="B55" s="112" t="s">
        <v>153</v>
      </c>
      <c r="C55" s="113">
        <v>551102.85985000001</v>
      </c>
      <c r="D55" s="113">
        <v>600065.78769000003</v>
      </c>
      <c r="E55" s="113">
        <v>639301.69143999997</v>
      </c>
      <c r="F55" s="113">
        <v>511732.00076000002</v>
      </c>
      <c r="G55" s="113">
        <v>653248.15061000001</v>
      </c>
      <c r="H55" s="113">
        <v>479194.88429999998</v>
      </c>
      <c r="I55" s="113">
        <v>622229.83816000004</v>
      </c>
      <c r="J55" s="113">
        <v>606094.12774999999</v>
      </c>
      <c r="K55" s="113">
        <v>615337.64647000004</v>
      </c>
      <c r="L55" s="113">
        <v>628409.07669999998</v>
      </c>
      <c r="M55" s="113">
        <v>624427.62725000002</v>
      </c>
      <c r="N55" s="113">
        <v>607044.96568999998</v>
      </c>
      <c r="O55" s="114">
        <v>7138188.6566700004</v>
      </c>
    </row>
    <row r="56" spans="1:15" ht="13.8" x14ac:dyDescent="0.25">
      <c r="A56" s="86">
        <v>2025</v>
      </c>
      <c r="B56" s="110" t="s">
        <v>30</v>
      </c>
      <c r="C56" s="116">
        <f>C58</f>
        <v>456651.92012000002</v>
      </c>
      <c r="D56" s="116">
        <f t="shared" ref="D56:O56" si="2">D58</f>
        <v>417966.86514000001</v>
      </c>
      <c r="E56" s="116">
        <f t="shared" si="2"/>
        <v>492801.63483</v>
      </c>
      <c r="F56" s="116">
        <f t="shared" si="2"/>
        <v>474424.80729999999</v>
      </c>
      <c r="G56" s="116">
        <f t="shared" si="2"/>
        <v>531058.36436000001</v>
      </c>
      <c r="H56" s="116">
        <f t="shared" si="2"/>
        <v>490543.32510000002</v>
      </c>
      <c r="I56" s="116">
        <f t="shared" si="2"/>
        <v>571166.32397999999</v>
      </c>
      <c r="J56" s="116">
        <f t="shared" si="2"/>
        <v>522522.06867000001</v>
      </c>
      <c r="K56" s="116">
        <f t="shared" si="2"/>
        <v>551182.86184000003</v>
      </c>
      <c r="L56" s="116">
        <f t="shared" si="2"/>
        <v>583810.07874000003</v>
      </c>
      <c r="M56" s="116"/>
      <c r="N56" s="116"/>
      <c r="O56" s="116">
        <f t="shared" si="2"/>
        <v>5092128.2500799997</v>
      </c>
    </row>
    <row r="57" spans="1:15" ht="13.8" x14ac:dyDescent="0.25">
      <c r="A57" s="85">
        <v>2024</v>
      </c>
      <c r="B57" s="110" t="s">
        <v>30</v>
      </c>
      <c r="C57" s="116">
        <f>C59</f>
        <v>445585.55433999997</v>
      </c>
      <c r="D57" s="116">
        <f t="shared" ref="D57:O57" si="3">D59</f>
        <v>451862.42103000003</v>
      </c>
      <c r="E57" s="116">
        <f t="shared" si="3"/>
        <v>499133.05374</v>
      </c>
      <c r="F57" s="116">
        <f t="shared" si="3"/>
        <v>465815.15151</v>
      </c>
      <c r="G57" s="116">
        <f t="shared" si="3"/>
        <v>545499.02194000001</v>
      </c>
      <c r="H57" s="116">
        <f t="shared" si="3"/>
        <v>432180.37313000002</v>
      </c>
      <c r="I57" s="116">
        <f t="shared" si="3"/>
        <v>569304.48942</v>
      </c>
      <c r="J57" s="116">
        <f t="shared" si="3"/>
        <v>521637.65886999998</v>
      </c>
      <c r="K57" s="116">
        <f t="shared" si="3"/>
        <v>490429.39669000002</v>
      </c>
      <c r="L57" s="116">
        <f t="shared" si="3"/>
        <v>566555.50026999996</v>
      </c>
      <c r="M57" s="116">
        <f t="shared" si="3"/>
        <v>485346.90466</v>
      </c>
      <c r="N57" s="116">
        <f t="shared" si="3"/>
        <v>534488.07449000003</v>
      </c>
      <c r="O57" s="116">
        <f t="shared" si="3"/>
        <v>6007837.6000899998</v>
      </c>
    </row>
    <row r="58" spans="1:15" ht="13.8" x14ac:dyDescent="0.25">
      <c r="A58" s="86">
        <v>2025</v>
      </c>
      <c r="B58" s="112" t="s">
        <v>154</v>
      </c>
      <c r="C58" s="113">
        <v>456651.92012000002</v>
      </c>
      <c r="D58" s="113">
        <v>417966.86514000001</v>
      </c>
      <c r="E58" s="113">
        <v>492801.63483</v>
      </c>
      <c r="F58" s="113">
        <v>474424.80729999999</v>
      </c>
      <c r="G58" s="113">
        <v>531058.36436000001</v>
      </c>
      <c r="H58" s="113">
        <v>490543.32510000002</v>
      </c>
      <c r="I58" s="113">
        <v>571166.32397999999</v>
      </c>
      <c r="J58" s="113">
        <v>522522.06867000001</v>
      </c>
      <c r="K58" s="113">
        <v>551182.86184000003</v>
      </c>
      <c r="L58" s="113">
        <v>583810.07874000003</v>
      </c>
      <c r="M58" s="113"/>
      <c r="N58" s="113"/>
      <c r="O58" s="114">
        <v>5092128.2500799997</v>
      </c>
    </row>
    <row r="59" spans="1:15" ht="14.4" thickBot="1" x14ac:dyDescent="0.3">
      <c r="A59" s="85">
        <v>2024</v>
      </c>
      <c r="B59" s="112" t="s">
        <v>154</v>
      </c>
      <c r="C59" s="113">
        <v>445585.55433999997</v>
      </c>
      <c r="D59" s="113">
        <v>451862.42103000003</v>
      </c>
      <c r="E59" s="113">
        <v>499133.05374</v>
      </c>
      <c r="F59" s="113">
        <v>465815.15151</v>
      </c>
      <c r="G59" s="113">
        <v>545499.02194000001</v>
      </c>
      <c r="H59" s="113">
        <v>432180.37313000002</v>
      </c>
      <c r="I59" s="113">
        <v>569304.48942</v>
      </c>
      <c r="J59" s="113">
        <v>521637.65886999998</v>
      </c>
      <c r="K59" s="113">
        <v>490429.39669000002</v>
      </c>
      <c r="L59" s="113">
        <v>566555.50026999996</v>
      </c>
      <c r="M59" s="113">
        <v>485346.90466</v>
      </c>
      <c r="N59" s="113">
        <v>534488.07449000003</v>
      </c>
      <c r="O59" s="114">
        <v>6007837.6000899998</v>
      </c>
    </row>
    <row r="60" spans="1:15" s="32" customFormat="1" ht="15" customHeight="1" thickBot="1" x14ac:dyDescent="0.25">
      <c r="A60" s="117">
        <v>2002</v>
      </c>
      <c r="B60" s="118" t="s">
        <v>39</v>
      </c>
      <c r="C60" s="119">
        <v>2607319.6609999998</v>
      </c>
      <c r="D60" s="119">
        <v>2383772.9539999999</v>
      </c>
      <c r="E60" s="119">
        <v>2918943.5210000002</v>
      </c>
      <c r="F60" s="119">
        <v>2742857.9219999998</v>
      </c>
      <c r="G60" s="119">
        <v>3000325.2429999998</v>
      </c>
      <c r="H60" s="119">
        <v>2770693.8810000001</v>
      </c>
      <c r="I60" s="119">
        <v>3103851.8620000002</v>
      </c>
      <c r="J60" s="119">
        <v>2975888.9739999999</v>
      </c>
      <c r="K60" s="119">
        <v>3218206.861</v>
      </c>
      <c r="L60" s="119">
        <v>3501128.02</v>
      </c>
      <c r="M60" s="119">
        <v>3593604.8960000002</v>
      </c>
      <c r="N60" s="119">
        <v>3242495.2340000002</v>
      </c>
      <c r="O60" s="120">
        <f>SUM(C60:N60)</f>
        <v>36059089.028999999</v>
      </c>
    </row>
    <row r="61" spans="1:15" s="32" customFormat="1" ht="15" customHeight="1" thickBot="1" x14ac:dyDescent="0.25">
      <c r="A61" s="117">
        <v>2003</v>
      </c>
      <c r="B61" s="118" t="s">
        <v>39</v>
      </c>
      <c r="C61" s="119">
        <v>3533705.5819999999</v>
      </c>
      <c r="D61" s="119">
        <v>2923460.39</v>
      </c>
      <c r="E61" s="119">
        <v>3908255.9909999999</v>
      </c>
      <c r="F61" s="119">
        <v>3662183.449</v>
      </c>
      <c r="G61" s="119">
        <v>3860471.3</v>
      </c>
      <c r="H61" s="119">
        <v>3796113.5219999999</v>
      </c>
      <c r="I61" s="119">
        <v>4236114.2640000004</v>
      </c>
      <c r="J61" s="119">
        <v>3828726.17</v>
      </c>
      <c r="K61" s="119">
        <v>4114677.523</v>
      </c>
      <c r="L61" s="119">
        <v>4824388.2589999996</v>
      </c>
      <c r="M61" s="119">
        <v>3969697.4580000001</v>
      </c>
      <c r="N61" s="119">
        <v>4595042.3940000003</v>
      </c>
      <c r="O61" s="120">
        <f t="shared" ref="O61:O79" si="4">SUM(C61:N61)</f>
        <v>47252836.302000001</v>
      </c>
    </row>
    <row r="62" spans="1:15" s="32" customFormat="1" ht="15" customHeight="1" thickBot="1" x14ac:dyDescent="0.25">
      <c r="A62" s="117">
        <v>2004</v>
      </c>
      <c r="B62" s="118" t="s">
        <v>39</v>
      </c>
      <c r="C62" s="119">
        <v>4619660.84</v>
      </c>
      <c r="D62" s="119">
        <v>3664503.0430000001</v>
      </c>
      <c r="E62" s="119">
        <v>5218042.1770000001</v>
      </c>
      <c r="F62" s="119">
        <v>5072462.9939999999</v>
      </c>
      <c r="G62" s="119">
        <v>5170061.6050000004</v>
      </c>
      <c r="H62" s="119">
        <v>5284383.2860000003</v>
      </c>
      <c r="I62" s="119">
        <v>5632138.7980000004</v>
      </c>
      <c r="J62" s="119">
        <v>4707491.284</v>
      </c>
      <c r="K62" s="119">
        <v>5656283.5209999997</v>
      </c>
      <c r="L62" s="119">
        <v>5867342.1210000003</v>
      </c>
      <c r="M62" s="119">
        <v>5733908.9759999998</v>
      </c>
      <c r="N62" s="119">
        <v>6540874.1749999998</v>
      </c>
      <c r="O62" s="120">
        <f t="shared" si="4"/>
        <v>63167152.819999993</v>
      </c>
    </row>
    <row r="63" spans="1:15" s="32" customFormat="1" ht="15" customHeight="1" thickBot="1" x14ac:dyDescent="0.25">
      <c r="A63" s="117">
        <v>2005</v>
      </c>
      <c r="B63" s="118" t="s">
        <v>39</v>
      </c>
      <c r="C63" s="119">
        <v>4997279.7240000004</v>
      </c>
      <c r="D63" s="119">
        <v>5651741.2520000003</v>
      </c>
      <c r="E63" s="119">
        <v>6591859.2180000003</v>
      </c>
      <c r="F63" s="119">
        <v>6128131.8779999996</v>
      </c>
      <c r="G63" s="119">
        <v>5977226.2170000002</v>
      </c>
      <c r="H63" s="119">
        <v>6038534.3669999996</v>
      </c>
      <c r="I63" s="119">
        <v>5763466.3530000001</v>
      </c>
      <c r="J63" s="119">
        <v>5552867.2120000003</v>
      </c>
      <c r="K63" s="119">
        <v>6814268.9409999996</v>
      </c>
      <c r="L63" s="119">
        <v>6772178.5690000001</v>
      </c>
      <c r="M63" s="119">
        <v>5942575.7819999997</v>
      </c>
      <c r="N63" s="119">
        <v>7246278.6299999999</v>
      </c>
      <c r="O63" s="120">
        <f t="shared" si="4"/>
        <v>73476408.142999992</v>
      </c>
    </row>
    <row r="64" spans="1:15" s="32" customFormat="1" ht="15" customHeight="1" thickBot="1" x14ac:dyDescent="0.25">
      <c r="A64" s="117">
        <v>2006</v>
      </c>
      <c r="B64" s="118" t="s">
        <v>39</v>
      </c>
      <c r="C64" s="119">
        <v>5133048.8810000001</v>
      </c>
      <c r="D64" s="119">
        <v>6058251.2790000001</v>
      </c>
      <c r="E64" s="119">
        <v>7411101.659</v>
      </c>
      <c r="F64" s="119">
        <v>6456090.2609999999</v>
      </c>
      <c r="G64" s="119">
        <v>7041543.2470000004</v>
      </c>
      <c r="H64" s="119">
        <v>7815434.6220000004</v>
      </c>
      <c r="I64" s="119">
        <v>7067411.4790000003</v>
      </c>
      <c r="J64" s="119">
        <v>6811202.4100000001</v>
      </c>
      <c r="K64" s="119">
        <v>7606551.0949999997</v>
      </c>
      <c r="L64" s="119">
        <v>6888812.5489999996</v>
      </c>
      <c r="M64" s="119">
        <v>8641474.5559999999</v>
      </c>
      <c r="N64" s="119">
        <v>8603753.4800000004</v>
      </c>
      <c r="O64" s="120">
        <f t="shared" si="4"/>
        <v>85534675.517999992</v>
      </c>
    </row>
    <row r="65" spans="1:15" s="32" customFormat="1" ht="15" customHeight="1" thickBot="1" x14ac:dyDescent="0.25">
      <c r="A65" s="117">
        <v>2007</v>
      </c>
      <c r="B65" s="118" t="s">
        <v>39</v>
      </c>
      <c r="C65" s="119">
        <v>6564559.7929999996</v>
      </c>
      <c r="D65" s="119">
        <v>7656951.608</v>
      </c>
      <c r="E65" s="119">
        <v>8957851.6209999993</v>
      </c>
      <c r="F65" s="119">
        <v>8313312.0049999999</v>
      </c>
      <c r="G65" s="119">
        <v>9147620.0419999994</v>
      </c>
      <c r="H65" s="119">
        <v>8980247.4370000008</v>
      </c>
      <c r="I65" s="119">
        <v>8937741.591</v>
      </c>
      <c r="J65" s="119">
        <v>8736689.0920000002</v>
      </c>
      <c r="K65" s="119">
        <v>9038743.8959999997</v>
      </c>
      <c r="L65" s="119">
        <v>9895216.6219999995</v>
      </c>
      <c r="M65" s="119">
        <v>11318798.220000001</v>
      </c>
      <c r="N65" s="119">
        <v>9724017.977</v>
      </c>
      <c r="O65" s="120">
        <f t="shared" si="4"/>
        <v>107271749.90399998</v>
      </c>
    </row>
    <row r="66" spans="1:15" s="32" customFormat="1" ht="15" customHeight="1" thickBot="1" x14ac:dyDescent="0.25">
      <c r="A66" s="117">
        <v>2008</v>
      </c>
      <c r="B66" s="118" t="s">
        <v>39</v>
      </c>
      <c r="C66" s="119">
        <v>10632207.040999999</v>
      </c>
      <c r="D66" s="119">
        <v>11077899.119999999</v>
      </c>
      <c r="E66" s="119">
        <v>11428587.233999999</v>
      </c>
      <c r="F66" s="119">
        <v>11363963.503</v>
      </c>
      <c r="G66" s="119">
        <v>12477968.699999999</v>
      </c>
      <c r="H66" s="119">
        <v>11770634.384</v>
      </c>
      <c r="I66" s="119">
        <v>12595426.863</v>
      </c>
      <c r="J66" s="119">
        <v>11046830.085999999</v>
      </c>
      <c r="K66" s="119">
        <v>12793148.034</v>
      </c>
      <c r="L66" s="119">
        <v>9722708.7899999991</v>
      </c>
      <c r="M66" s="119">
        <v>9395872.8969999999</v>
      </c>
      <c r="N66" s="119">
        <v>7721948.9740000004</v>
      </c>
      <c r="O66" s="120">
        <f t="shared" si="4"/>
        <v>132027195.626</v>
      </c>
    </row>
    <row r="67" spans="1:15" s="32" customFormat="1" ht="15" customHeight="1" thickBot="1" x14ac:dyDescent="0.25">
      <c r="A67" s="117">
        <v>2009</v>
      </c>
      <c r="B67" s="118" t="s">
        <v>39</v>
      </c>
      <c r="C67" s="119">
        <v>7884493.5240000002</v>
      </c>
      <c r="D67" s="119">
        <v>8435115.8340000007</v>
      </c>
      <c r="E67" s="119">
        <v>8155485.0810000002</v>
      </c>
      <c r="F67" s="119">
        <v>7561696.2829999998</v>
      </c>
      <c r="G67" s="119">
        <v>7346407.5279999999</v>
      </c>
      <c r="H67" s="119">
        <v>8329692.7829999998</v>
      </c>
      <c r="I67" s="119">
        <v>9055733.6710000001</v>
      </c>
      <c r="J67" s="119">
        <v>7839908.8420000002</v>
      </c>
      <c r="K67" s="119">
        <v>8480708.3870000001</v>
      </c>
      <c r="L67" s="119">
        <v>10095768.029999999</v>
      </c>
      <c r="M67" s="119">
        <v>8903010.773</v>
      </c>
      <c r="N67" s="119">
        <v>10054591.867000001</v>
      </c>
      <c r="O67" s="120">
        <f t="shared" si="4"/>
        <v>102142612.603</v>
      </c>
    </row>
    <row r="68" spans="1:15" s="32" customFormat="1" ht="15" customHeight="1" thickBot="1" x14ac:dyDescent="0.25">
      <c r="A68" s="117">
        <v>2010</v>
      </c>
      <c r="B68" s="118" t="s">
        <v>39</v>
      </c>
      <c r="C68" s="119">
        <v>7828748.0580000002</v>
      </c>
      <c r="D68" s="119">
        <v>8263237.8140000002</v>
      </c>
      <c r="E68" s="119">
        <v>9886488.1710000001</v>
      </c>
      <c r="F68" s="119">
        <v>9396006.6539999992</v>
      </c>
      <c r="G68" s="119">
        <v>9799958.1170000006</v>
      </c>
      <c r="H68" s="119">
        <v>9542907.6439999994</v>
      </c>
      <c r="I68" s="119">
        <v>9564682.5449999999</v>
      </c>
      <c r="J68" s="119">
        <v>8523451.9729999993</v>
      </c>
      <c r="K68" s="119">
        <v>8909230.5209999997</v>
      </c>
      <c r="L68" s="119">
        <v>10963586.27</v>
      </c>
      <c r="M68" s="119">
        <v>9382369.7180000003</v>
      </c>
      <c r="N68" s="119">
        <v>11822551.698999999</v>
      </c>
      <c r="O68" s="120">
        <f t="shared" si="4"/>
        <v>113883219.18399999</v>
      </c>
    </row>
    <row r="69" spans="1:15" s="32" customFormat="1" ht="15" customHeight="1" thickBot="1" x14ac:dyDescent="0.25">
      <c r="A69" s="117">
        <v>2011</v>
      </c>
      <c r="B69" s="118" t="s">
        <v>39</v>
      </c>
      <c r="C69" s="119">
        <v>9551084.6390000004</v>
      </c>
      <c r="D69" s="119">
        <v>10059126.307</v>
      </c>
      <c r="E69" s="119">
        <v>11811085.16</v>
      </c>
      <c r="F69" s="119">
        <v>11873269.447000001</v>
      </c>
      <c r="G69" s="119">
        <v>10943364.372</v>
      </c>
      <c r="H69" s="119">
        <v>11349953.558</v>
      </c>
      <c r="I69" s="119">
        <v>11860004.271</v>
      </c>
      <c r="J69" s="119">
        <v>11245124.657</v>
      </c>
      <c r="K69" s="119">
        <v>10750626.098999999</v>
      </c>
      <c r="L69" s="119">
        <v>11907219.297</v>
      </c>
      <c r="M69" s="119">
        <v>11078524.743000001</v>
      </c>
      <c r="N69" s="119">
        <v>12477486.279999999</v>
      </c>
      <c r="O69" s="120">
        <f t="shared" si="4"/>
        <v>134906868.83000001</v>
      </c>
    </row>
    <row r="70" spans="1:15" ht="13.8" thickBot="1" x14ac:dyDescent="0.3">
      <c r="A70" s="117">
        <v>2012</v>
      </c>
      <c r="B70" s="118" t="s">
        <v>39</v>
      </c>
      <c r="C70" s="119">
        <v>10348187.165999999</v>
      </c>
      <c r="D70" s="119">
        <v>11748000.124</v>
      </c>
      <c r="E70" s="119">
        <v>13208572.977</v>
      </c>
      <c r="F70" s="119">
        <v>12630226.718</v>
      </c>
      <c r="G70" s="119">
        <v>13131530.960999999</v>
      </c>
      <c r="H70" s="119">
        <v>13231198.687999999</v>
      </c>
      <c r="I70" s="119">
        <v>12830675.307</v>
      </c>
      <c r="J70" s="119">
        <v>12831394.572000001</v>
      </c>
      <c r="K70" s="119">
        <v>12952651.721999999</v>
      </c>
      <c r="L70" s="119">
        <v>13190769.654999999</v>
      </c>
      <c r="M70" s="119">
        <v>13753052.493000001</v>
      </c>
      <c r="N70" s="119">
        <v>12605476.173</v>
      </c>
      <c r="O70" s="120">
        <f t="shared" si="4"/>
        <v>152461736.55599999</v>
      </c>
    </row>
    <row r="71" spans="1:15" ht="13.8" thickBot="1" x14ac:dyDescent="0.3">
      <c r="A71" s="117">
        <v>2013</v>
      </c>
      <c r="B71" s="118" t="s">
        <v>39</v>
      </c>
      <c r="C71" s="119">
        <v>11481521.079</v>
      </c>
      <c r="D71" s="119">
        <v>12385690.909</v>
      </c>
      <c r="E71" s="119">
        <v>13122058.141000001</v>
      </c>
      <c r="F71" s="119">
        <v>12468202.903000001</v>
      </c>
      <c r="G71" s="119">
        <v>13277209.017000001</v>
      </c>
      <c r="H71" s="119">
        <v>12399973.961999999</v>
      </c>
      <c r="I71" s="119">
        <v>13059519.685000001</v>
      </c>
      <c r="J71" s="119">
        <v>11118300.903000001</v>
      </c>
      <c r="K71" s="119">
        <v>13060371.039000001</v>
      </c>
      <c r="L71" s="119">
        <v>12053704.638</v>
      </c>
      <c r="M71" s="119">
        <v>14201227.351</v>
      </c>
      <c r="N71" s="119">
        <v>13174857.460000001</v>
      </c>
      <c r="O71" s="120">
        <f t="shared" si="4"/>
        <v>151802637.08700001</v>
      </c>
    </row>
    <row r="72" spans="1:15" ht="13.8" thickBot="1" x14ac:dyDescent="0.3">
      <c r="A72" s="117">
        <v>2014</v>
      </c>
      <c r="B72" s="118" t="s">
        <v>39</v>
      </c>
      <c r="C72" s="119">
        <v>12399761.948000001</v>
      </c>
      <c r="D72" s="119">
        <v>13053292.493000001</v>
      </c>
      <c r="E72" s="119">
        <v>14680110.779999999</v>
      </c>
      <c r="F72" s="119">
        <v>13371185.664000001</v>
      </c>
      <c r="G72" s="119">
        <v>13681906.159</v>
      </c>
      <c r="H72" s="119">
        <v>12880924.245999999</v>
      </c>
      <c r="I72" s="119">
        <v>13344776.958000001</v>
      </c>
      <c r="J72" s="119">
        <v>11386828.925000001</v>
      </c>
      <c r="K72" s="119">
        <v>13583120.905999999</v>
      </c>
      <c r="L72" s="119">
        <v>12891630.102</v>
      </c>
      <c r="M72" s="119">
        <v>13067348.107000001</v>
      </c>
      <c r="N72" s="119">
        <v>13269271.402000001</v>
      </c>
      <c r="O72" s="120">
        <f t="shared" si="4"/>
        <v>157610157.69</v>
      </c>
    </row>
    <row r="73" spans="1:15" ht="13.8" thickBot="1" x14ac:dyDescent="0.3">
      <c r="A73" s="117">
        <v>2015</v>
      </c>
      <c r="B73" s="118" t="s">
        <v>39</v>
      </c>
      <c r="C73" s="119">
        <v>12301766.75</v>
      </c>
      <c r="D73" s="119">
        <v>12231860.140000001</v>
      </c>
      <c r="E73" s="119">
        <v>12519910.437999999</v>
      </c>
      <c r="F73" s="119">
        <v>13349346.866</v>
      </c>
      <c r="G73" s="119">
        <v>11080385.127</v>
      </c>
      <c r="H73" s="119">
        <v>11949647.085999999</v>
      </c>
      <c r="I73" s="119">
        <v>11129358.973999999</v>
      </c>
      <c r="J73" s="119">
        <v>11022045.344000001</v>
      </c>
      <c r="K73" s="119">
        <v>11581703.842</v>
      </c>
      <c r="L73" s="119">
        <v>13240039.088</v>
      </c>
      <c r="M73" s="119">
        <v>11681989.013</v>
      </c>
      <c r="N73" s="119">
        <v>11750818.76</v>
      </c>
      <c r="O73" s="120">
        <f t="shared" si="4"/>
        <v>143838871.428</v>
      </c>
    </row>
    <row r="74" spans="1:15" ht="13.8" thickBot="1" x14ac:dyDescent="0.3">
      <c r="A74" s="117">
        <v>2016</v>
      </c>
      <c r="B74" s="118" t="s">
        <v>39</v>
      </c>
      <c r="C74" s="119">
        <v>9546115.4000000004</v>
      </c>
      <c r="D74" s="119">
        <v>12366388.057</v>
      </c>
      <c r="E74" s="119">
        <v>12757672.093</v>
      </c>
      <c r="F74" s="119">
        <v>11950497.685000001</v>
      </c>
      <c r="G74" s="119">
        <v>12098611.067</v>
      </c>
      <c r="H74" s="119">
        <v>12864154.060000001</v>
      </c>
      <c r="I74" s="119">
        <v>9850124.8719999995</v>
      </c>
      <c r="J74" s="119">
        <v>11830762.82</v>
      </c>
      <c r="K74" s="119">
        <v>10901638.452</v>
      </c>
      <c r="L74" s="119">
        <v>12796159.91</v>
      </c>
      <c r="M74" s="119">
        <v>12786936.247</v>
      </c>
      <c r="N74" s="119">
        <v>12780523.145</v>
      </c>
      <c r="O74" s="120">
        <f t="shared" si="4"/>
        <v>142529583.80799997</v>
      </c>
    </row>
    <row r="75" spans="1:15" ht="13.8" thickBot="1" x14ac:dyDescent="0.3">
      <c r="A75" s="117">
        <v>2017</v>
      </c>
      <c r="B75" s="118" t="s">
        <v>39</v>
      </c>
      <c r="C75" s="119">
        <v>11247585.677000133</v>
      </c>
      <c r="D75" s="119">
        <v>12089908.933999483</v>
      </c>
      <c r="E75" s="119">
        <v>14470814.05899963</v>
      </c>
      <c r="F75" s="119">
        <v>12859938.790999187</v>
      </c>
      <c r="G75" s="119">
        <v>13582079.73099998</v>
      </c>
      <c r="H75" s="119">
        <v>13125306.943999315</v>
      </c>
      <c r="I75" s="119">
        <v>12612074.05599888</v>
      </c>
      <c r="J75" s="119">
        <v>13248462.990000026</v>
      </c>
      <c r="K75" s="119">
        <v>11810080.804999635</v>
      </c>
      <c r="L75" s="119">
        <v>13912699.49399944</v>
      </c>
      <c r="M75" s="119">
        <v>14188323.115998682</v>
      </c>
      <c r="N75" s="119">
        <v>13845665.816998869</v>
      </c>
      <c r="O75" s="120">
        <f t="shared" si="4"/>
        <v>156992940.41399324</v>
      </c>
    </row>
    <row r="76" spans="1:15" ht="13.8" thickBot="1" x14ac:dyDescent="0.3">
      <c r="A76" s="117">
        <v>2018</v>
      </c>
      <c r="B76" s="118" t="s">
        <v>39</v>
      </c>
      <c r="C76" s="119">
        <v>13080096.762</v>
      </c>
      <c r="D76" s="119">
        <v>13827132.654999999</v>
      </c>
      <c r="E76" s="119">
        <v>16338253.918</v>
      </c>
      <c r="F76" s="119">
        <v>14530822.873</v>
      </c>
      <c r="G76" s="119">
        <v>15166648.044</v>
      </c>
      <c r="H76" s="119">
        <v>13657091.159</v>
      </c>
      <c r="I76" s="119">
        <v>14771360.698000001</v>
      </c>
      <c r="J76" s="119">
        <v>12926754.198999999</v>
      </c>
      <c r="K76" s="119">
        <v>15247368.846000001</v>
      </c>
      <c r="L76" s="119">
        <v>16590652.49</v>
      </c>
      <c r="M76" s="119">
        <v>16386878.392999999</v>
      </c>
      <c r="N76" s="119">
        <v>14645696.251</v>
      </c>
      <c r="O76" s="120">
        <f t="shared" si="4"/>
        <v>177168756.28799999</v>
      </c>
    </row>
    <row r="77" spans="1:15" ht="13.8" thickBot="1" x14ac:dyDescent="0.3">
      <c r="A77" s="117">
        <v>2019</v>
      </c>
      <c r="B77" s="118" t="s">
        <v>39</v>
      </c>
      <c r="C77" s="119">
        <v>13874826.012</v>
      </c>
      <c r="D77" s="119">
        <v>14323043.041999999</v>
      </c>
      <c r="E77" s="119">
        <v>16335862.397</v>
      </c>
      <c r="F77" s="119">
        <v>15340619.824999999</v>
      </c>
      <c r="G77" s="119">
        <v>16855105.096999999</v>
      </c>
      <c r="H77" s="119">
        <v>11634653.880999999</v>
      </c>
      <c r="I77" s="119">
        <v>15932004.723999999</v>
      </c>
      <c r="J77" s="119">
        <v>13222876.222999999</v>
      </c>
      <c r="K77" s="119">
        <v>15273579.960999999</v>
      </c>
      <c r="L77" s="119">
        <v>16410781.68</v>
      </c>
      <c r="M77" s="119">
        <v>16242650.391000001</v>
      </c>
      <c r="N77" s="119">
        <v>15386718.469000001</v>
      </c>
      <c r="O77" s="119">
        <f t="shared" si="4"/>
        <v>180832721.70199999</v>
      </c>
    </row>
    <row r="78" spans="1:15" ht="13.8" thickBot="1" x14ac:dyDescent="0.3">
      <c r="A78" s="117">
        <v>2020</v>
      </c>
      <c r="B78" s="118" t="s">
        <v>39</v>
      </c>
      <c r="C78" s="119">
        <v>14701346.982000001</v>
      </c>
      <c r="D78" s="119">
        <v>14608289.785</v>
      </c>
      <c r="E78" s="119">
        <v>13353075.963</v>
      </c>
      <c r="F78" s="119">
        <v>8978290.7589999996</v>
      </c>
      <c r="G78" s="119">
        <v>9957512.1809999999</v>
      </c>
      <c r="H78" s="119">
        <v>13460251.822000001</v>
      </c>
      <c r="I78" s="119">
        <v>14890653.468</v>
      </c>
      <c r="J78" s="119">
        <v>12456453.472999999</v>
      </c>
      <c r="K78" s="119">
        <v>15990797.705</v>
      </c>
      <c r="L78" s="119">
        <v>17315266.203000002</v>
      </c>
      <c r="M78" s="119">
        <v>16088682.231000001</v>
      </c>
      <c r="N78" s="119">
        <v>17837134.738000002</v>
      </c>
      <c r="O78" s="119">
        <f t="shared" si="4"/>
        <v>169637755.31000003</v>
      </c>
    </row>
    <row r="79" spans="1:15" ht="13.8" thickBot="1" x14ac:dyDescent="0.3">
      <c r="A79" s="117">
        <v>2021</v>
      </c>
      <c r="B79" s="118" t="s">
        <v>39</v>
      </c>
      <c r="C79" s="119">
        <v>15306487.643915899</v>
      </c>
      <c r="D79" s="119">
        <v>15777151.373676499</v>
      </c>
      <c r="E79" s="119">
        <v>18125533.345878098</v>
      </c>
      <c r="F79" s="119">
        <v>18106582.520971801</v>
      </c>
      <c r="G79" s="119">
        <v>18587253.5966384</v>
      </c>
      <c r="H79" s="119">
        <v>19036800.670268498</v>
      </c>
      <c r="I79" s="119">
        <v>19020902.292177301</v>
      </c>
      <c r="J79" s="119">
        <v>18681996.8976386</v>
      </c>
      <c r="K79" s="119">
        <v>19984264.497713201</v>
      </c>
      <c r="L79" s="119">
        <v>21100833.1277362</v>
      </c>
      <c r="M79" s="119">
        <v>20749365.9948617</v>
      </c>
      <c r="N79" s="119">
        <v>21316881.481321499</v>
      </c>
      <c r="O79" s="119">
        <f t="shared" si="4"/>
        <v>225794053.44279772</v>
      </c>
    </row>
    <row r="80" spans="1:15" ht="13.8" thickBot="1" x14ac:dyDescent="0.3">
      <c r="A80" s="117">
        <v>2022</v>
      </c>
      <c r="B80" s="118" t="s">
        <v>39</v>
      </c>
      <c r="C80" s="119">
        <v>17553745.067000002</v>
      </c>
      <c r="D80" s="119">
        <v>19904331.120000001</v>
      </c>
      <c r="E80" s="119">
        <v>22609642.478</v>
      </c>
      <c r="F80" s="119">
        <v>23330991.125</v>
      </c>
      <c r="G80" s="119">
        <v>18931811.633000001</v>
      </c>
      <c r="H80" s="119">
        <v>23359482.375999998</v>
      </c>
      <c r="I80" s="119">
        <v>18536547.530999999</v>
      </c>
      <c r="J80" s="119">
        <v>21275849.662</v>
      </c>
      <c r="K80" s="119">
        <v>22596774.302000001</v>
      </c>
      <c r="L80" s="119">
        <v>21300785.131999999</v>
      </c>
      <c r="M80" s="119">
        <v>21871038.612</v>
      </c>
      <c r="N80" s="119">
        <v>22898748.625</v>
      </c>
      <c r="O80" s="119">
        <f t="shared" ref="O80" si="5">SUM(C80:N80)</f>
        <v>254169747.66300002</v>
      </c>
    </row>
    <row r="81" spans="1:15" ht="13.8" thickBot="1" x14ac:dyDescent="0.3">
      <c r="A81" s="117">
        <v>2023</v>
      </c>
      <c r="B81" s="118" t="s">
        <v>39</v>
      </c>
      <c r="C81" s="119">
        <v>19331709</v>
      </c>
      <c r="D81" s="119">
        <v>18565678</v>
      </c>
      <c r="E81" s="119">
        <v>23562970</v>
      </c>
      <c r="F81" s="119">
        <v>19250045</v>
      </c>
      <c r="G81" s="119">
        <v>21633012</v>
      </c>
      <c r="H81" s="119">
        <v>20773219</v>
      </c>
      <c r="I81" s="119">
        <v>19779817</v>
      </c>
      <c r="J81" s="119">
        <v>21556273</v>
      </c>
      <c r="K81" s="119">
        <v>22411386</v>
      </c>
      <c r="L81" s="119">
        <v>22804541</v>
      </c>
      <c r="M81" s="119">
        <v>23000730</v>
      </c>
      <c r="N81" s="119">
        <v>22958051</v>
      </c>
      <c r="O81" s="119">
        <f t="shared" ref="O81" si="6">SUM(C81:N81)</f>
        <v>255627431</v>
      </c>
    </row>
    <row r="82" spans="1:15" ht="13.8" thickBot="1" x14ac:dyDescent="0.3">
      <c r="A82" s="117">
        <v>2024</v>
      </c>
      <c r="B82" s="118" t="s">
        <v>39</v>
      </c>
      <c r="C82" s="119">
        <v>20000625</v>
      </c>
      <c r="D82" s="119">
        <v>21091519</v>
      </c>
      <c r="E82" s="119">
        <v>22648722</v>
      </c>
      <c r="F82" s="119">
        <v>19292521</v>
      </c>
      <c r="G82" s="119">
        <v>24180070</v>
      </c>
      <c r="H82" s="119">
        <v>19015329</v>
      </c>
      <c r="I82" s="119">
        <v>22475505</v>
      </c>
      <c r="J82" s="119">
        <v>22000689</v>
      </c>
      <c r="K82" s="119">
        <v>21956026</v>
      </c>
      <c r="L82" s="119">
        <v>23473313</v>
      </c>
      <c r="M82" s="119">
        <v>22236792</v>
      </c>
      <c r="N82" s="119">
        <v>23407021</v>
      </c>
      <c r="O82" s="119">
        <f t="shared" ref="O82:O83" si="7">SUM(C82:N82)</f>
        <v>261778132</v>
      </c>
    </row>
    <row r="83" spans="1:15" ht="13.8" thickBot="1" x14ac:dyDescent="0.3">
      <c r="A83" s="117">
        <v>2025</v>
      </c>
      <c r="B83" s="118" t="s">
        <v>39</v>
      </c>
      <c r="C83" s="119">
        <v>21160733</v>
      </c>
      <c r="D83" s="119">
        <v>20730574</v>
      </c>
      <c r="E83" s="119">
        <v>23402200</v>
      </c>
      <c r="F83" s="119">
        <v>20781491</v>
      </c>
      <c r="G83" s="119">
        <v>24819616</v>
      </c>
      <c r="H83" s="119">
        <v>20482335</v>
      </c>
      <c r="I83" s="119">
        <v>24911670</v>
      </c>
      <c r="J83" s="119">
        <v>21713450</v>
      </c>
      <c r="K83" s="119">
        <v>22575581</v>
      </c>
      <c r="L83" s="134">
        <v>24000789.460310001</v>
      </c>
      <c r="M83" s="119"/>
      <c r="N83" s="119"/>
      <c r="O83" s="119">
        <f t="shared" si="7"/>
        <v>224578439.46031001</v>
      </c>
    </row>
  </sheetData>
  <autoFilter ref="A1:O83" xr:uid="{0E64197A-0BB2-4AB2-8B32-F2E54789EEBB}"/>
  <pageMargins left="0.59055118110236227" right="0.35433070866141736" top="0.23622047244094491" bottom="0.19685039370078741" header="0" footer="0"/>
  <pageSetup paperSize="9" scale="6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D92"/>
  <sheetViews>
    <sheetView showGridLines="0" workbookViewId="0"/>
  </sheetViews>
  <sheetFormatPr defaultColWidth="9.109375" defaultRowHeight="13.2" x14ac:dyDescent="0.25"/>
  <cols>
    <col min="1" max="1" width="29.109375" customWidth="1"/>
    <col min="2" max="2" width="20" style="35" customWidth="1"/>
    <col min="3" max="3" width="17.5546875" style="35" customWidth="1"/>
    <col min="4" max="4" width="9.33203125" bestFit="1" customWidth="1"/>
  </cols>
  <sheetData>
    <row r="2" spans="1:4" ht="24.6" customHeight="1" x14ac:dyDescent="0.35">
      <c r="A2" s="144" t="s">
        <v>61</v>
      </c>
      <c r="B2" s="144"/>
      <c r="C2" s="144"/>
      <c r="D2" s="144"/>
    </row>
    <row r="3" spans="1:4" ht="15.6" x14ac:dyDescent="0.3">
      <c r="A3" s="143" t="s">
        <v>62</v>
      </c>
      <c r="B3" s="143"/>
      <c r="C3" s="143"/>
      <c r="D3" s="143"/>
    </row>
    <row r="4" spans="1:4" x14ac:dyDescent="0.25">
      <c r="A4" s="121"/>
      <c r="B4" s="122"/>
      <c r="C4" s="122"/>
      <c r="D4" s="121"/>
    </row>
    <row r="5" spans="1:4" x14ac:dyDescent="0.25">
      <c r="A5" s="123" t="s">
        <v>63</v>
      </c>
      <c r="B5" s="124" t="s">
        <v>155</v>
      </c>
      <c r="C5" s="124" t="s">
        <v>156</v>
      </c>
      <c r="D5" s="125" t="s">
        <v>64</v>
      </c>
    </row>
    <row r="6" spans="1:4" x14ac:dyDescent="0.25">
      <c r="A6" s="126" t="s">
        <v>157</v>
      </c>
      <c r="B6" s="127">
        <v>0.59</v>
      </c>
      <c r="C6" s="127">
        <v>165.24906999999999</v>
      </c>
      <c r="D6" s="133">
        <f t="shared" ref="D6:D15" si="0">(C6-B6)/B6</f>
        <v>279.08316949152544</v>
      </c>
    </row>
    <row r="7" spans="1:4" x14ac:dyDescent="0.25">
      <c r="A7" s="126" t="s">
        <v>158</v>
      </c>
      <c r="B7" s="127">
        <v>19.649999999999999</v>
      </c>
      <c r="C7" s="127">
        <v>461.43997000000002</v>
      </c>
      <c r="D7" s="133">
        <f t="shared" si="0"/>
        <v>22.482950127226466</v>
      </c>
    </row>
    <row r="8" spans="1:4" x14ac:dyDescent="0.25">
      <c r="A8" s="126" t="s">
        <v>159</v>
      </c>
      <c r="B8" s="127">
        <v>480.92558000000002</v>
      </c>
      <c r="C8" s="127">
        <v>6791.1177200000002</v>
      </c>
      <c r="D8" s="133">
        <f t="shared" si="0"/>
        <v>13.120932639931524</v>
      </c>
    </row>
    <row r="9" spans="1:4" x14ac:dyDescent="0.25">
      <c r="A9" s="126" t="s">
        <v>160</v>
      </c>
      <c r="B9" s="127">
        <v>2447.2909800000002</v>
      </c>
      <c r="C9" s="127">
        <v>25653.16502</v>
      </c>
      <c r="D9" s="133">
        <f t="shared" si="0"/>
        <v>9.4822700813452094</v>
      </c>
    </row>
    <row r="10" spans="1:4" x14ac:dyDescent="0.25">
      <c r="A10" s="126" t="s">
        <v>161</v>
      </c>
      <c r="B10" s="127">
        <v>42.588900000000002</v>
      </c>
      <c r="C10" s="127">
        <v>422.01781</v>
      </c>
      <c r="D10" s="133">
        <f t="shared" si="0"/>
        <v>8.9091033109566098</v>
      </c>
    </row>
    <row r="11" spans="1:4" x14ac:dyDescent="0.25">
      <c r="A11" s="126" t="s">
        <v>162</v>
      </c>
      <c r="B11" s="127">
        <v>603.38445999999999</v>
      </c>
      <c r="C11" s="127">
        <v>4933.3437599999997</v>
      </c>
      <c r="D11" s="133">
        <f t="shared" si="0"/>
        <v>7.1761200147580855</v>
      </c>
    </row>
    <row r="12" spans="1:4" x14ac:dyDescent="0.25">
      <c r="A12" s="126" t="s">
        <v>163</v>
      </c>
      <c r="B12" s="127">
        <v>64.432699999999997</v>
      </c>
      <c r="C12" s="127">
        <v>433.67684000000003</v>
      </c>
      <c r="D12" s="133">
        <f t="shared" si="0"/>
        <v>5.7306948180039026</v>
      </c>
    </row>
    <row r="13" spans="1:4" x14ac:dyDescent="0.25">
      <c r="A13" s="126" t="s">
        <v>164</v>
      </c>
      <c r="B13" s="127">
        <v>3494.9430200000002</v>
      </c>
      <c r="C13" s="127">
        <v>18551.248950000001</v>
      </c>
      <c r="D13" s="133">
        <f t="shared" si="0"/>
        <v>4.3080261520257919</v>
      </c>
    </row>
    <row r="14" spans="1:4" x14ac:dyDescent="0.25">
      <c r="A14" s="126" t="s">
        <v>165</v>
      </c>
      <c r="B14" s="127">
        <v>32.737450000000003</v>
      </c>
      <c r="C14" s="127">
        <v>161.22407999999999</v>
      </c>
      <c r="D14" s="133">
        <f t="shared" si="0"/>
        <v>3.9247598698127062</v>
      </c>
    </row>
    <row r="15" spans="1:4" x14ac:dyDescent="0.25">
      <c r="A15" s="126" t="s">
        <v>166</v>
      </c>
      <c r="B15" s="127">
        <v>75.367800000000003</v>
      </c>
      <c r="C15" s="127">
        <v>352.19470999999999</v>
      </c>
      <c r="D15" s="133">
        <f t="shared" si="0"/>
        <v>3.6730130108614021</v>
      </c>
    </row>
    <row r="16" spans="1:4" x14ac:dyDescent="0.25">
      <c r="A16" s="128"/>
      <c r="B16" s="122"/>
      <c r="C16" s="122"/>
      <c r="D16" s="129"/>
    </row>
    <row r="17" spans="1:4" x14ac:dyDescent="0.25">
      <c r="A17" s="130"/>
      <c r="B17" s="122"/>
      <c r="C17" s="122"/>
      <c r="D17" s="121"/>
    </row>
    <row r="18" spans="1:4" ht="19.2" x14ac:dyDescent="0.35">
      <c r="A18" s="144" t="s">
        <v>65</v>
      </c>
      <c r="B18" s="144"/>
      <c r="C18" s="144"/>
      <c r="D18" s="144"/>
    </row>
    <row r="19" spans="1:4" ht="15.6" x14ac:dyDescent="0.3">
      <c r="A19" s="143" t="s">
        <v>66</v>
      </c>
      <c r="B19" s="143"/>
      <c r="C19" s="143"/>
      <c r="D19" s="143"/>
    </row>
    <row r="20" spans="1:4" x14ac:dyDescent="0.25">
      <c r="A20" s="131"/>
      <c r="B20" s="122"/>
      <c r="C20" s="122"/>
      <c r="D20" s="121"/>
    </row>
    <row r="21" spans="1:4" x14ac:dyDescent="0.25">
      <c r="A21" s="123" t="s">
        <v>63</v>
      </c>
      <c r="B21" s="124" t="s">
        <v>155</v>
      </c>
      <c r="C21" s="124" t="s">
        <v>156</v>
      </c>
      <c r="D21" s="125" t="s">
        <v>64</v>
      </c>
    </row>
    <row r="22" spans="1:4" x14ac:dyDescent="0.25">
      <c r="A22" s="126" t="s">
        <v>167</v>
      </c>
      <c r="B22" s="127">
        <v>1632526.82974</v>
      </c>
      <c r="C22" s="127">
        <v>1819261.0092199999</v>
      </c>
      <c r="D22" s="133">
        <f t="shared" ref="D22:D31" si="1">(C22-B22)/B22</f>
        <v>0.11438352869811007</v>
      </c>
    </row>
    <row r="23" spans="1:4" x14ac:dyDescent="0.25">
      <c r="A23" s="126" t="s">
        <v>168</v>
      </c>
      <c r="B23" s="127">
        <v>1157322.3828700001</v>
      </c>
      <c r="C23" s="127">
        <v>1291133.5907000001</v>
      </c>
      <c r="D23" s="133">
        <f t="shared" si="1"/>
        <v>0.11562137725027542</v>
      </c>
    </row>
    <row r="24" spans="1:4" x14ac:dyDescent="0.25">
      <c r="A24" s="126" t="s">
        <v>169</v>
      </c>
      <c r="B24" s="127">
        <v>1329517.7665800001</v>
      </c>
      <c r="C24" s="127">
        <v>1198108.7766100001</v>
      </c>
      <c r="D24" s="133">
        <f t="shared" si="1"/>
        <v>-9.8839589265536015E-2</v>
      </c>
    </row>
    <row r="25" spans="1:4" x14ac:dyDescent="0.25">
      <c r="A25" s="126" t="s">
        <v>170</v>
      </c>
      <c r="B25" s="127">
        <v>1078290.5869700001</v>
      </c>
      <c r="C25" s="127">
        <v>1073201.83173</v>
      </c>
      <c r="D25" s="133">
        <f t="shared" si="1"/>
        <v>-4.7192800359126793E-3</v>
      </c>
    </row>
    <row r="26" spans="1:4" x14ac:dyDescent="0.25">
      <c r="A26" s="126" t="s">
        <v>171</v>
      </c>
      <c r="B26" s="127">
        <v>1012931.06786</v>
      </c>
      <c r="C26" s="127">
        <v>971673.60979000002</v>
      </c>
      <c r="D26" s="133">
        <f t="shared" si="1"/>
        <v>-4.0730765773789306E-2</v>
      </c>
    </row>
    <row r="27" spans="1:4" x14ac:dyDescent="0.25">
      <c r="A27" s="126" t="s">
        <v>172</v>
      </c>
      <c r="B27" s="127">
        <v>794793.12817000004</v>
      </c>
      <c r="C27" s="127">
        <v>924753.05868000002</v>
      </c>
      <c r="D27" s="133">
        <f t="shared" si="1"/>
        <v>0.16351415972761477</v>
      </c>
    </row>
    <row r="28" spans="1:4" x14ac:dyDescent="0.25">
      <c r="A28" s="126" t="s">
        <v>173</v>
      </c>
      <c r="B28" s="127">
        <v>914587.97218000004</v>
      </c>
      <c r="C28" s="127">
        <v>894006.52699000004</v>
      </c>
      <c r="D28" s="133">
        <f t="shared" si="1"/>
        <v>-2.2503516136279742E-2</v>
      </c>
    </row>
    <row r="29" spans="1:4" x14ac:dyDescent="0.25">
      <c r="A29" s="126" t="s">
        <v>174</v>
      </c>
      <c r="B29" s="127">
        <v>566504.41538000002</v>
      </c>
      <c r="C29" s="127">
        <v>702824.71013999998</v>
      </c>
      <c r="D29" s="133">
        <f t="shared" si="1"/>
        <v>0.24063412580563734</v>
      </c>
    </row>
    <row r="30" spans="1:4" x14ac:dyDescent="0.25">
      <c r="A30" s="126" t="s">
        <v>175</v>
      </c>
      <c r="B30" s="127">
        <v>646022.81969999999</v>
      </c>
      <c r="C30" s="127">
        <v>688824.23023999995</v>
      </c>
      <c r="D30" s="133">
        <f t="shared" si="1"/>
        <v>6.6253713080717591E-2</v>
      </c>
    </row>
    <row r="31" spans="1:4" x14ac:dyDescent="0.25">
      <c r="A31" s="126" t="s">
        <v>176</v>
      </c>
      <c r="B31" s="127">
        <v>639273.52130000002</v>
      </c>
      <c r="C31" s="127">
        <v>587080.53255</v>
      </c>
      <c r="D31" s="133">
        <f t="shared" si="1"/>
        <v>-8.1644221152571014E-2</v>
      </c>
    </row>
    <row r="32" spans="1:4" x14ac:dyDescent="0.25">
      <c r="A32" s="121"/>
      <c r="B32" s="122"/>
      <c r="C32" s="122"/>
      <c r="D32" s="121"/>
    </row>
    <row r="33" spans="1:4" ht="19.2" x14ac:dyDescent="0.35">
      <c r="A33" s="144" t="s">
        <v>67</v>
      </c>
      <c r="B33" s="144"/>
      <c r="C33" s="144"/>
      <c r="D33" s="144"/>
    </row>
    <row r="34" spans="1:4" ht="15.6" x14ac:dyDescent="0.3">
      <c r="A34" s="143" t="s">
        <v>71</v>
      </c>
      <c r="B34" s="143"/>
      <c r="C34" s="143"/>
      <c r="D34" s="143"/>
    </row>
    <row r="35" spans="1:4" x14ac:dyDescent="0.25">
      <c r="A35" s="121"/>
      <c r="B35" s="122"/>
      <c r="C35" s="122"/>
      <c r="D35" s="121"/>
    </row>
    <row r="36" spans="1:4" x14ac:dyDescent="0.25">
      <c r="A36" s="123" t="s">
        <v>69</v>
      </c>
      <c r="B36" s="124" t="s">
        <v>155</v>
      </c>
      <c r="C36" s="124" t="s">
        <v>156</v>
      </c>
      <c r="D36" s="125" t="s">
        <v>64</v>
      </c>
    </row>
    <row r="37" spans="1:4" x14ac:dyDescent="0.25">
      <c r="A37" s="126" t="s">
        <v>145</v>
      </c>
      <c r="B37" s="127">
        <v>172867.80115000001</v>
      </c>
      <c r="C37" s="127">
        <v>304891.45744999999</v>
      </c>
      <c r="D37" s="133">
        <f t="shared" ref="D37:D46" si="2">(C37-B37)/B37</f>
        <v>0.76372612725860411</v>
      </c>
    </row>
    <row r="38" spans="1:4" x14ac:dyDescent="0.25">
      <c r="A38" s="126" t="s">
        <v>130</v>
      </c>
      <c r="B38" s="127">
        <v>289012.78726999997</v>
      </c>
      <c r="C38" s="127">
        <v>334816.05424000003</v>
      </c>
      <c r="D38" s="133">
        <f t="shared" si="2"/>
        <v>0.15848180076271148</v>
      </c>
    </row>
    <row r="39" spans="1:4" x14ac:dyDescent="0.25">
      <c r="A39" s="126" t="s">
        <v>136</v>
      </c>
      <c r="B39" s="127">
        <v>10952.754269999999</v>
      </c>
      <c r="C39" s="127">
        <v>12546.643470000001</v>
      </c>
      <c r="D39" s="133">
        <f t="shared" si="2"/>
        <v>0.14552405364974938</v>
      </c>
    </row>
    <row r="40" spans="1:4" x14ac:dyDescent="0.25">
      <c r="A40" s="126" t="s">
        <v>150</v>
      </c>
      <c r="B40" s="127">
        <v>364343.08331000002</v>
      </c>
      <c r="C40" s="127">
        <v>402002.50899</v>
      </c>
      <c r="D40" s="133">
        <f t="shared" si="2"/>
        <v>0.10336253768802192</v>
      </c>
    </row>
    <row r="41" spans="1:4" x14ac:dyDescent="0.25">
      <c r="A41" s="126" t="s">
        <v>148</v>
      </c>
      <c r="B41" s="127">
        <v>1118107.8622399999</v>
      </c>
      <c r="C41" s="127">
        <v>1219287.2578199999</v>
      </c>
      <c r="D41" s="133">
        <f t="shared" si="2"/>
        <v>9.0491623390697551E-2</v>
      </c>
    </row>
    <row r="42" spans="1:4" x14ac:dyDescent="0.25">
      <c r="A42" s="126" t="s">
        <v>142</v>
      </c>
      <c r="B42" s="127">
        <v>2450312.8160799998</v>
      </c>
      <c r="C42" s="127">
        <v>2645208.2225700002</v>
      </c>
      <c r="D42" s="133">
        <f t="shared" si="2"/>
        <v>7.9538989965286674E-2</v>
      </c>
    </row>
    <row r="43" spans="1:4" x14ac:dyDescent="0.25">
      <c r="A43" s="128" t="s">
        <v>147</v>
      </c>
      <c r="B43" s="127">
        <v>995003.39237000002</v>
      </c>
      <c r="C43" s="127">
        <v>1069012.1990499999</v>
      </c>
      <c r="D43" s="133">
        <f t="shared" si="2"/>
        <v>7.438045663715602E-2</v>
      </c>
    </row>
    <row r="44" spans="1:4" x14ac:dyDescent="0.25">
      <c r="A44" s="126" t="s">
        <v>144</v>
      </c>
      <c r="B44" s="127">
        <v>3570447.2713899999</v>
      </c>
      <c r="C44" s="127">
        <v>3815606.2928800001</v>
      </c>
      <c r="D44" s="133">
        <f t="shared" si="2"/>
        <v>6.8663392246248761E-2</v>
      </c>
    </row>
    <row r="45" spans="1:4" x14ac:dyDescent="0.25">
      <c r="A45" s="126" t="s">
        <v>138</v>
      </c>
      <c r="B45" s="127">
        <v>688996.26254999998</v>
      </c>
      <c r="C45" s="127">
        <v>732440.07727000001</v>
      </c>
      <c r="D45" s="133">
        <f t="shared" si="2"/>
        <v>6.305377413690591E-2</v>
      </c>
    </row>
    <row r="46" spans="1:4" x14ac:dyDescent="0.25">
      <c r="A46" s="126" t="s">
        <v>146</v>
      </c>
      <c r="B46" s="127">
        <v>1549494.7373599999</v>
      </c>
      <c r="C46" s="127">
        <v>1643927.49336</v>
      </c>
      <c r="D46" s="133">
        <f t="shared" si="2"/>
        <v>6.0944225058093979E-2</v>
      </c>
    </row>
    <row r="47" spans="1:4" x14ac:dyDescent="0.25">
      <c r="A47" s="121"/>
      <c r="B47" s="122"/>
      <c r="C47" s="122"/>
      <c r="D47" s="121"/>
    </row>
    <row r="48" spans="1:4" ht="19.2" x14ac:dyDescent="0.35">
      <c r="A48" s="144" t="s">
        <v>70</v>
      </c>
      <c r="B48" s="144"/>
      <c r="C48" s="144"/>
      <c r="D48" s="144"/>
    </row>
    <row r="49" spans="1:4" ht="15.6" x14ac:dyDescent="0.3">
      <c r="A49" s="143" t="s">
        <v>68</v>
      </c>
      <c r="B49" s="143"/>
      <c r="C49" s="143"/>
      <c r="D49" s="143"/>
    </row>
    <row r="50" spans="1:4" x14ac:dyDescent="0.25">
      <c r="A50" s="121"/>
      <c r="B50" s="122"/>
      <c r="C50" s="122"/>
      <c r="D50" s="121"/>
    </row>
    <row r="51" spans="1:4" x14ac:dyDescent="0.25">
      <c r="A51" s="123" t="s">
        <v>69</v>
      </c>
      <c r="B51" s="124" t="s">
        <v>155</v>
      </c>
      <c r="C51" s="124" t="s">
        <v>156</v>
      </c>
      <c r="D51" s="125" t="s">
        <v>64</v>
      </c>
    </row>
    <row r="52" spans="1:4" x14ac:dyDescent="0.25">
      <c r="A52" s="126" t="s">
        <v>144</v>
      </c>
      <c r="B52" s="127">
        <v>3570447.2713899999</v>
      </c>
      <c r="C52" s="127">
        <v>3815606.2928800001</v>
      </c>
      <c r="D52" s="133">
        <f t="shared" ref="D52:D61" si="3">(C52-B52)/B52</f>
        <v>6.8663392246248761E-2</v>
      </c>
    </row>
    <row r="53" spans="1:4" x14ac:dyDescent="0.25">
      <c r="A53" s="126" t="s">
        <v>142</v>
      </c>
      <c r="B53" s="127">
        <v>2450312.8160799998</v>
      </c>
      <c r="C53" s="127">
        <v>2645208.2225700002</v>
      </c>
      <c r="D53" s="133">
        <f t="shared" si="3"/>
        <v>7.9538989965286674E-2</v>
      </c>
    </row>
    <row r="54" spans="1:4" x14ac:dyDescent="0.25">
      <c r="A54" s="126" t="s">
        <v>146</v>
      </c>
      <c r="B54" s="127">
        <v>1549494.7373599999</v>
      </c>
      <c r="C54" s="127">
        <v>1643927.49336</v>
      </c>
      <c r="D54" s="133">
        <f t="shared" si="3"/>
        <v>6.0944225058093979E-2</v>
      </c>
    </row>
    <row r="55" spans="1:4" x14ac:dyDescent="0.25">
      <c r="A55" s="126" t="s">
        <v>143</v>
      </c>
      <c r="B55" s="127">
        <v>1571755.8652999999</v>
      </c>
      <c r="C55" s="127">
        <v>1512143.8872199999</v>
      </c>
      <c r="D55" s="133">
        <f t="shared" si="3"/>
        <v>-3.7926995786092987E-2</v>
      </c>
    </row>
    <row r="56" spans="1:4" x14ac:dyDescent="0.25">
      <c r="A56" s="126" t="s">
        <v>149</v>
      </c>
      <c r="B56" s="127">
        <v>1253390.52596</v>
      </c>
      <c r="C56" s="127">
        <v>1294000.73755</v>
      </c>
      <c r="D56" s="133">
        <f t="shared" si="3"/>
        <v>3.2400286063193028E-2</v>
      </c>
    </row>
    <row r="57" spans="1:4" x14ac:dyDescent="0.25">
      <c r="A57" s="126" t="s">
        <v>148</v>
      </c>
      <c r="B57" s="127">
        <v>1118107.8622399999</v>
      </c>
      <c r="C57" s="127">
        <v>1219287.2578199999</v>
      </c>
      <c r="D57" s="133">
        <f t="shared" si="3"/>
        <v>9.0491623390697551E-2</v>
      </c>
    </row>
    <row r="58" spans="1:4" x14ac:dyDescent="0.25">
      <c r="A58" s="126" t="s">
        <v>129</v>
      </c>
      <c r="B58" s="127">
        <v>1034015.88699</v>
      </c>
      <c r="C58" s="127">
        <v>1093927.5937300001</v>
      </c>
      <c r="D58" s="133">
        <f t="shared" si="3"/>
        <v>5.7940799066832381E-2</v>
      </c>
    </row>
    <row r="59" spans="1:4" x14ac:dyDescent="0.25">
      <c r="A59" s="126" t="s">
        <v>147</v>
      </c>
      <c r="B59" s="127">
        <v>995003.39237000002</v>
      </c>
      <c r="C59" s="127">
        <v>1069012.1990499999</v>
      </c>
      <c r="D59" s="133">
        <f t="shared" si="3"/>
        <v>7.438045663715602E-2</v>
      </c>
    </row>
    <row r="60" spans="1:4" x14ac:dyDescent="0.25">
      <c r="A60" s="126" t="s">
        <v>139</v>
      </c>
      <c r="B60" s="127">
        <v>839923.57261999999</v>
      </c>
      <c r="C60" s="127">
        <v>840856.73516000004</v>
      </c>
      <c r="D60" s="133">
        <f t="shared" si="3"/>
        <v>1.1110088708300033E-3</v>
      </c>
    </row>
    <row r="61" spans="1:4" x14ac:dyDescent="0.25">
      <c r="A61" s="126" t="s">
        <v>138</v>
      </c>
      <c r="B61" s="127">
        <v>688996.26254999998</v>
      </c>
      <c r="C61" s="127">
        <v>732440.07727000001</v>
      </c>
      <c r="D61" s="133">
        <f t="shared" si="3"/>
        <v>6.305377413690591E-2</v>
      </c>
    </row>
    <row r="62" spans="1:4" x14ac:dyDescent="0.25">
      <c r="A62" s="121"/>
      <c r="B62" s="122"/>
      <c r="C62" s="122"/>
      <c r="D62" s="121"/>
    </row>
    <row r="63" spans="1:4" ht="19.2" x14ac:dyDescent="0.35">
      <c r="A63" s="144" t="s">
        <v>72</v>
      </c>
      <c r="B63" s="144"/>
      <c r="C63" s="144"/>
      <c r="D63" s="144"/>
    </row>
    <row r="64" spans="1:4" ht="15.6" x14ac:dyDescent="0.3">
      <c r="A64" s="143" t="s">
        <v>73</v>
      </c>
      <c r="B64" s="143"/>
      <c r="C64" s="143"/>
      <c r="D64" s="143"/>
    </row>
    <row r="65" spans="1:4" x14ac:dyDescent="0.25">
      <c r="A65" s="121"/>
      <c r="B65" s="122"/>
      <c r="C65" s="122"/>
      <c r="D65" s="121"/>
    </row>
    <row r="66" spans="1:4" x14ac:dyDescent="0.25">
      <c r="A66" s="123" t="s">
        <v>74</v>
      </c>
      <c r="B66" s="124" t="s">
        <v>155</v>
      </c>
      <c r="C66" s="124" t="s">
        <v>156</v>
      </c>
      <c r="D66" s="125" t="s">
        <v>64</v>
      </c>
    </row>
    <row r="67" spans="1:4" x14ac:dyDescent="0.25">
      <c r="A67" s="126" t="s">
        <v>177</v>
      </c>
      <c r="B67" s="132">
        <v>7881221.3532999996</v>
      </c>
      <c r="C67" s="132">
        <v>8220667.1502700001</v>
      </c>
      <c r="D67" s="133">
        <f t="shared" ref="D67:D76" si="4">(C67-B67)/B67</f>
        <v>4.3070202161987092E-2</v>
      </c>
    </row>
    <row r="68" spans="1:4" x14ac:dyDescent="0.25">
      <c r="A68" s="126" t="s">
        <v>178</v>
      </c>
      <c r="B68" s="132">
        <v>1730060.7837199999</v>
      </c>
      <c r="C68" s="132">
        <v>1963996.8430900001</v>
      </c>
      <c r="D68" s="133">
        <f t="shared" si="4"/>
        <v>0.13521840479326264</v>
      </c>
    </row>
    <row r="69" spans="1:4" x14ac:dyDescent="0.25">
      <c r="A69" s="126" t="s">
        <v>179</v>
      </c>
      <c r="B69" s="132">
        <v>1584815.2397499999</v>
      </c>
      <c r="C69" s="132">
        <v>1616536.3428499999</v>
      </c>
      <c r="D69" s="133">
        <f t="shared" si="4"/>
        <v>2.0015647442287256E-2</v>
      </c>
    </row>
    <row r="70" spans="1:4" x14ac:dyDescent="0.25">
      <c r="A70" s="126" t="s">
        <v>180</v>
      </c>
      <c r="B70" s="132">
        <v>1513731.7394399999</v>
      </c>
      <c r="C70" s="132">
        <v>1578658.10427</v>
      </c>
      <c r="D70" s="133">
        <f t="shared" si="4"/>
        <v>4.2891592438974287E-2</v>
      </c>
    </row>
    <row r="71" spans="1:4" x14ac:dyDescent="0.25">
      <c r="A71" s="126" t="s">
        <v>181</v>
      </c>
      <c r="B71" s="132">
        <v>1192540.3910099999</v>
      </c>
      <c r="C71" s="132">
        <v>1170967.15384</v>
      </c>
      <c r="D71" s="133">
        <f t="shared" si="4"/>
        <v>-1.8090152193276077E-2</v>
      </c>
    </row>
    <row r="72" spans="1:4" x14ac:dyDescent="0.25">
      <c r="A72" s="126" t="s">
        <v>182</v>
      </c>
      <c r="B72" s="132">
        <v>902541.01055000001</v>
      </c>
      <c r="C72" s="132">
        <v>928964.35522999999</v>
      </c>
      <c r="D72" s="133">
        <f t="shared" si="4"/>
        <v>2.9276613883614931E-2</v>
      </c>
    </row>
    <row r="73" spans="1:4" x14ac:dyDescent="0.25">
      <c r="A73" s="126" t="s">
        <v>183</v>
      </c>
      <c r="B73" s="132">
        <v>654632.52959000005</v>
      </c>
      <c r="C73" s="132">
        <v>698920.37532999995</v>
      </c>
      <c r="D73" s="133">
        <f t="shared" si="4"/>
        <v>6.7652986581246771E-2</v>
      </c>
    </row>
    <row r="74" spans="1:4" x14ac:dyDescent="0.25">
      <c r="A74" s="126" t="s">
        <v>184</v>
      </c>
      <c r="B74" s="132">
        <v>523000.95860000001</v>
      </c>
      <c r="C74" s="132">
        <v>479723.76893999998</v>
      </c>
      <c r="D74" s="133">
        <f t="shared" si="4"/>
        <v>-8.2747820913841114E-2</v>
      </c>
    </row>
    <row r="75" spans="1:4" x14ac:dyDescent="0.25">
      <c r="A75" s="126" t="s">
        <v>185</v>
      </c>
      <c r="B75" s="132">
        <v>384485.93686000002</v>
      </c>
      <c r="C75" s="132">
        <v>412529.63984999998</v>
      </c>
      <c r="D75" s="133">
        <f t="shared" si="4"/>
        <v>7.2938176150279602E-2</v>
      </c>
    </row>
    <row r="76" spans="1:4" x14ac:dyDescent="0.25">
      <c r="A76" s="126" t="s">
        <v>186</v>
      </c>
      <c r="B76" s="132">
        <v>305623.97992999997</v>
      </c>
      <c r="C76" s="132">
        <v>386564.90036000003</v>
      </c>
      <c r="D76" s="133">
        <f t="shared" si="4"/>
        <v>0.26483825139813549</v>
      </c>
    </row>
    <row r="77" spans="1:4" x14ac:dyDescent="0.25">
      <c r="A77" s="121"/>
      <c r="B77" s="122"/>
      <c r="C77" s="122"/>
      <c r="D77" s="121"/>
    </row>
    <row r="78" spans="1:4" ht="19.2" x14ac:dyDescent="0.35">
      <c r="A78" s="144" t="s">
        <v>75</v>
      </c>
      <c r="B78" s="144"/>
      <c r="C78" s="144"/>
      <c r="D78" s="144"/>
    </row>
    <row r="79" spans="1:4" ht="15.6" x14ac:dyDescent="0.3">
      <c r="A79" s="143" t="s">
        <v>76</v>
      </c>
      <c r="B79" s="143"/>
      <c r="C79" s="143"/>
      <c r="D79" s="143"/>
    </row>
    <row r="80" spans="1:4" x14ac:dyDescent="0.25">
      <c r="A80" s="121"/>
      <c r="B80" s="122"/>
      <c r="C80" s="122"/>
      <c r="D80" s="121"/>
    </row>
    <row r="81" spans="1:4" x14ac:dyDescent="0.25">
      <c r="A81" s="123" t="s">
        <v>74</v>
      </c>
      <c r="B81" s="124" t="s">
        <v>155</v>
      </c>
      <c r="C81" s="124" t="s">
        <v>156</v>
      </c>
      <c r="D81" s="125" t="s">
        <v>64</v>
      </c>
    </row>
    <row r="82" spans="1:4" x14ac:dyDescent="0.25">
      <c r="A82" s="126" t="s">
        <v>187</v>
      </c>
      <c r="B82" s="132">
        <v>143.59419</v>
      </c>
      <c r="C82" s="132">
        <v>526.84303</v>
      </c>
      <c r="D82" s="133">
        <f t="shared" ref="D82:D91" si="5">(C82-B82)/B82</f>
        <v>2.6689717738579812</v>
      </c>
    </row>
    <row r="83" spans="1:4" x14ac:dyDescent="0.25">
      <c r="A83" s="126" t="s">
        <v>188</v>
      </c>
      <c r="B83" s="132">
        <v>11239.361000000001</v>
      </c>
      <c r="C83" s="132">
        <v>32863.81727</v>
      </c>
      <c r="D83" s="133">
        <f t="shared" si="5"/>
        <v>1.9239933898377317</v>
      </c>
    </row>
    <row r="84" spans="1:4" x14ac:dyDescent="0.25">
      <c r="A84" s="126" t="s">
        <v>189</v>
      </c>
      <c r="B84" s="132">
        <v>6840.4994699999997</v>
      </c>
      <c r="C84" s="132">
        <v>14801.958570000001</v>
      </c>
      <c r="D84" s="133">
        <f t="shared" si="5"/>
        <v>1.1638710206639342</v>
      </c>
    </row>
    <row r="85" spans="1:4" x14ac:dyDescent="0.25">
      <c r="A85" s="126" t="s">
        <v>190</v>
      </c>
      <c r="B85" s="132">
        <v>2259.0394000000001</v>
      </c>
      <c r="C85" s="132">
        <v>4129.8207300000004</v>
      </c>
      <c r="D85" s="133">
        <f t="shared" si="5"/>
        <v>0.82813134202086081</v>
      </c>
    </row>
    <row r="86" spans="1:4" x14ac:dyDescent="0.25">
      <c r="A86" s="126" t="s">
        <v>191</v>
      </c>
      <c r="B86" s="132">
        <v>4093.0004199999998</v>
      </c>
      <c r="C86" s="132">
        <v>6711.1404300000004</v>
      </c>
      <c r="D86" s="133">
        <f t="shared" si="5"/>
        <v>0.63966277579810282</v>
      </c>
    </row>
    <row r="87" spans="1:4" x14ac:dyDescent="0.25">
      <c r="A87" s="126" t="s">
        <v>192</v>
      </c>
      <c r="B87" s="132">
        <v>341.87918999999999</v>
      </c>
      <c r="C87" s="132">
        <v>527.33208000000002</v>
      </c>
      <c r="D87" s="133">
        <f t="shared" si="5"/>
        <v>0.54245153090482057</v>
      </c>
    </row>
    <row r="88" spans="1:4" x14ac:dyDescent="0.25">
      <c r="A88" s="126" t="s">
        <v>193</v>
      </c>
      <c r="B88" s="132">
        <v>8375.41662</v>
      </c>
      <c r="C88" s="132">
        <v>12572.67432</v>
      </c>
      <c r="D88" s="133">
        <f t="shared" si="5"/>
        <v>0.50114016895317148</v>
      </c>
    </row>
    <row r="89" spans="1:4" x14ac:dyDescent="0.25">
      <c r="A89" s="126" t="s">
        <v>194</v>
      </c>
      <c r="B89" s="132">
        <v>31500.987560000001</v>
      </c>
      <c r="C89" s="132">
        <v>46342.463510000001</v>
      </c>
      <c r="D89" s="133">
        <f t="shared" si="5"/>
        <v>0.47114319580398573</v>
      </c>
    </row>
    <row r="90" spans="1:4" x14ac:dyDescent="0.25">
      <c r="A90" s="126" t="s">
        <v>195</v>
      </c>
      <c r="B90" s="132">
        <v>84861.769809999998</v>
      </c>
      <c r="C90" s="132">
        <v>118666.63681</v>
      </c>
      <c r="D90" s="133">
        <f t="shared" si="5"/>
        <v>0.39835213283539694</v>
      </c>
    </row>
    <row r="91" spans="1:4" x14ac:dyDescent="0.25">
      <c r="A91" s="126" t="s">
        <v>196</v>
      </c>
      <c r="B91" s="132">
        <v>9956.61499</v>
      </c>
      <c r="C91" s="132">
        <v>13877.392470000001</v>
      </c>
      <c r="D91" s="133">
        <f t="shared" si="5"/>
        <v>0.39378618977813873</v>
      </c>
    </row>
    <row r="92" spans="1:4" x14ac:dyDescent="0.25">
      <c r="A92" s="121" t="s">
        <v>120</v>
      </c>
      <c r="B92" s="122"/>
      <c r="C92" s="122"/>
      <c r="D92" s="121"/>
    </row>
  </sheetData>
  <mergeCells count="12">
    <mergeCell ref="A79:D79"/>
    <mergeCell ref="A2:D2"/>
    <mergeCell ref="A3:D3"/>
    <mergeCell ref="A18:D18"/>
    <mergeCell ref="A19:D19"/>
    <mergeCell ref="A33:D33"/>
    <mergeCell ref="A34:D34"/>
    <mergeCell ref="A48:D48"/>
    <mergeCell ref="A49:D49"/>
    <mergeCell ref="A63:D63"/>
    <mergeCell ref="A64:D64"/>
    <mergeCell ref="A78:D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4"/>
  <sheetViews>
    <sheetView showGridLines="0" zoomScale="80" zoomScaleNormal="80" workbookViewId="0">
      <selection activeCell="M1" sqref="M1"/>
    </sheetView>
  </sheetViews>
  <sheetFormatPr defaultColWidth="9.109375" defaultRowHeight="13.2" x14ac:dyDescent="0.25"/>
  <cols>
    <col min="1" max="1" width="44.6640625" style="17" customWidth="1"/>
    <col min="2" max="2" width="18.5546875" style="19" customWidth="1"/>
    <col min="3" max="3" width="18.5546875" style="17" customWidth="1"/>
    <col min="4" max="5" width="10.6640625" style="17" customWidth="1"/>
    <col min="6" max="7" width="18.5546875" style="17" customWidth="1"/>
    <col min="8" max="9" width="10.6640625" style="17" customWidth="1"/>
    <col min="10" max="11" width="18.5546875" style="17" customWidth="1"/>
    <col min="12" max="13" width="10.6640625" style="17" customWidth="1"/>
    <col min="14" max="16384" width="9.109375" style="17"/>
  </cols>
  <sheetData>
    <row r="1" spans="1:13" ht="24.6" x14ac:dyDescent="0.4">
      <c r="B1" s="142" t="s">
        <v>121</v>
      </c>
      <c r="C1" s="142"/>
      <c r="D1" s="142"/>
      <c r="E1" s="142"/>
      <c r="F1" s="142"/>
      <c r="G1" s="142"/>
      <c r="H1" s="142"/>
      <c r="I1" s="142"/>
      <c r="J1" s="142"/>
    </row>
    <row r="2" spans="1:13" x14ac:dyDescent="0.25">
      <c r="D2" s="18"/>
    </row>
    <row r="3" spans="1:13" x14ac:dyDescent="0.25">
      <c r="D3" s="18"/>
    </row>
    <row r="4" spans="1:13" x14ac:dyDescent="0.25">
      <c r="B4" s="20"/>
      <c r="C4" s="18"/>
      <c r="D4" s="18"/>
      <c r="E4" s="18"/>
      <c r="F4" s="18"/>
      <c r="G4" s="18"/>
      <c r="H4" s="18"/>
      <c r="I4" s="18"/>
    </row>
    <row r="5" spans="1:13" ht="24.6" x14ac:dyDescent="0.25">
      <c r="A5" s="146" t="s">
        <v>111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8"/>
    </row>
    <row r="6" spans="1:13" ht="17.399999999999999" x14ac:dyDescent="0.25">
      <c r="A6" s="87"/>
      <c r="B6" s="145" t="str">
        <f>SEKTOR_USD!B6</f>
        <v>1 - 31 EKIM</v>
      </c>
      <c r="C6" s="145"/>
      <c r="D6" s="145"/>
      <c r="E6" s="145"/>
      <c r="F6" s="145" t="str">
        <f>SEKTOR_USD!F6</f>
        <v>1 OCAK  -  31 EKIM</v>
      </c>
      <c r="G6" s="145"/>
      <c r="H6" s="145"/>
      <c r="I6" s="145"/>
      <c r="J6" s="145" t="s">
        <v>103</v>
      </c>
      <c r="K6" s="145"/>
      <c r="L6" s="145"/>
      <c r="M6" s="145"/>
    </row>
    <row r="7" spans="1:13" ht="27.6" x14ac:dyDescent="0.3">
      <c r="A7" s="88" t="s">
        <v>1</v>
      </c>
      <c r="B7" s="136">
        <f>SEKTOR_USD!B7</f>
        <v>2024</v>
      </c>
      <c r="C7" s="137">
        <f>SEKTOR_USD!C7</f>
        <v>2025</v>
      </c>
      <c r="D7" s="135" t="s">
        <v>115</v>
      </c>
      <c r="E7" s="135" t="s">
        <v>116</v>
      </c>
      <c r="F7" s="70"/>
      <c r="G7" s="71"/>
      <c r="H7" s="135" t="s">
        <v>115</v>
      </c>
      <c r="I7" s="135" t="s">
        <v>116</v>
      </c>
      <c r="J7" s="70"/>
      <c r="K7" s="70"/>
      <c r="L7" s="135" t="s">
        <v>115</v>
      </c>
      <c r="M7" s="135" t="s">
        <v>116</v>
      </c>
    </row>
    <row r="8" spans="1:13" ht="16.8" x14ac:dyDescent="0.3">
      <c r="A8" s="89" t="s">
        <v>2</v>
      </c>
      <c r="B8" s="90">
        <f>SEKTOR_USD!B8*$B$52</f>
        <v>115584147.61401574</v>
      </c>
      <c r="C8" s="90">
        <f>SEKTOR_USD!C8*$C$52</f>
        <v>138214244.76964936</v>
      </c>
      <c r="D8" s="91">
        <f t="shared" ref="D8:D42" si="0">(C8-B8)/B8*100</f>
        <v>19.578893492561853</v>
      </c>
      <c r="E8" s="91">
        <f>C8/C$43*100</f>
        <v>15.74388539960761</v>
      </c>
      <c r="F8" s="90">
        <f>SEKTOR_USD!F8*$B$53</f>
        <v>957036777.73262441</v>
      </c>
      <c r="G8" s="90">
        <f>SEKTOR_USD!G8*$C$53</f>
        <v>1142260520.3792121</v>
      </c>
      <c r="H8" s="91">
        <f t="shared" ref="H8:H42" si="1">(G8-F8)/F8*100</f>
        <v>19.353879281986725</v>
      </c>
      <c r="I8" s="91">
        <f>G8/G$43*100</f>
        <v>15.068375070946763</v>
      </c>
      <c r="J8" s="90">
        <f>SEKTOR_USD!J8*$B$54</f>
        <v>1151642498.719301</v>
      </c>
      <c r="K8" s="90">
        <f>SEKTOR_USD!K8*$C$54</f>
        <v>1379465693.6933599</v>
      </c>
      <c r="L8" s="91">
        <f t="shared" ref="L8:L42" si="2">(K8-J8)/J8*100</f>
        <v>19.782458117637429</v>
      </c>
      <c r="M8" s="91">
        <f>K8/K$43*100</f>
        <v>15.403767861850785</v>
      </c>
    </row>
    <row r="9" spans="1:13" s="21" customFormat="1" ht="15.6" x14ac:dyDescent="0.3">
      <c r="A9" s="92" t="s">
        <v>3</v>
      </c>
      <c r="B9" s="90">
        <f>SEKTOR_USD!B9*$B$52</f>
        <v>79410553.701622695</v>
      </c>
      <c r="C9" s="90">
        <f>SEKTOR_USD!C9*$C$52</f>
        <v>91571486.223319396</v>
      </c>
      <c r="D9" s="93">
        <f t="shared" si="0"/>
        <v>15.314000412829513</v>
      </c>
      <c r="E9" s="93">
        <f>C9/C$43*100</f>
        <v>10.430842257789266</v>
      </c>
      <c r="F9" s="90">
        <f>SEKTOR_USD!F9*$B$53</f>
        <v>642411472.28245068</v>
      </c>
      <c r="G9" s="90">
        <f>SEKTOR_USD!G9*$C$53</f>
        <v>759754211.67598414</v>
      </c>
      <c r="H9" s="93">
        <f t="shared" si="1"/>
        <v>18.265978186320602</v>
      </c>
      <c r="I9" s="93">
        <f>G9/G$43*100</f>
        <v>10.022460917641251</v>
      </c>
      <c r="J9" s="90">
        <f>SEKTOR_USD!J9*$B$54</f>
        <v>779919966.53222167</v>
      </c>
      <c r="K9" s="90">
        <f>SEKTOR_USD!K9*$C$54</f>
        <v>924550947.34360313</v>
      </c>
      <c r="L9" s="93">
        <f t="shared" si="2"/>
        <v>18.544336216247668</v>
      </c>
      <c r="M9" s="93">
        <f>K9/K$43*100</f>
        <v>10.323974154953385</v>
      </c>
    </row>
    <row r="10" spans="1:13" ht="13.8" x14ac:dyDescent="0.25">
      <c r="A10" s="94" t="str">
        <f>SEKTOR_USD!A10</f>
        <v xml:space="preserve"> Hububat, Bakliyat, Yağlı Tohumlar ve Mamulleri </v>
      </c>
      <c r="B10" s="95">
        <f>SEKTOR_USD!B10*$B$52</f>
        <v>35428079.967694789</v>
      </c>
      <c r="C10" s="95">
        <f>SEKTOR_USD!C10*$C$52</f>
        <v>45778491.599011734</v>
      </c>
      <c r="D10" s="96">
        <f t="shared" si="0"/>
        <v>29.215276810809399</v>
      </c>
      <c r="E10" s="96">
        <f>C10/C$43*100</f>
        <v>5.2145951142946654</v>
      </c>
      <c r="F10" s="95">
        <f>SEKTOR_USD!F10*$B$53</f>
        <v>315649195.31298882</v>
      </c>
      <c r="G10" s="95">
        <f>SEKTOR_USD!G10*$C$53</f>
        <v>394770416.45846289</v>
      </c>
      <c r="H10" s="96">
        <f t="shared" si="1"/>
        <v>25.066188135540695</v>
      </c>
      <c r="I10" s="96">
        <f>G10/G$43*100</f>
        <v>5.2076987657204077</v>
      </c>
      <c r="J10" s="95">
        <f>SEKTOR_USD!J10*$B$54</f>
        <v>382488979.76846784</v>
      </c>
      <c r="K10" s="95">
        <f>SEKTOR_USD!K10*$C$54</f>
        <v>471137865.62781966</v>
      </c>
      <c r="L10" s="96">
        <f t="shared" si="2"/>
        <v>23.176847059231267</v>
      </c>
      <c r="M10" s="96">
        <f>K10/K$43*100</f>
        <v>5.2609487472125567</v>
      </c>
    </row>
    <row r="11" spans="1:13" ht="13.8" x14ac:dyDescent="0.25">
      <c r="A11" s="94" t="str">
        <f>SEKTOR_USD!A11</f>
        <v xml:space="preserve"> Yaş Meyve ve Sebze  </v>
      </c>
      <c r="B11" s="95">
        <f>SEKTOR_USD!B11*$B$52</f>
        <v>9902331.5482066125</v>
      </c>
      <c r="C11" s="95">
        <f>SEKTOR_USD!C11*$C$52</f>
        <v>14011323.979842084</v>
      </c>
      <c r="D11" s="96">
        <f t="shared" si="0"/>
        <v>41.495201525338146</v>
      </c>
      <c r="E11" s="96">
        <f>C11/C$43*100</f>
        <v>1.5960198560072587</v>
      </c>
      <c r="F11" s="95">
        <f>SEKTOR_USD!F11*$B$53</f>
        <v>87485801.705323488</v>
      </c>
      <c r="G11" s="95">
        <f>SEKTOR_USD!G11*$C$53</f>
        <v>99904765.907682091</v>
      </c>
      <c r="H11" s="96">
        <f t="shared" si="1"/>
        <v>14.19540538039433</v>
      </c>
      <c r="I11" s="96">
        <f>G11/G$43*100</f>
        <v>1.3179151841580934</v>
      </c>
      <c r="J11" s="95">
        <f>SEKTOR_USD!J11*$B$54</f>
        <v>113983731.04763256</v>
      </c>
      <c r="K11" s="95">
        <f>SEKTOR_USD!K11*$C$54</f>
        <v>125215571.25567594</v>
      </c>
      <c r="L11" s="96">
        <f t="shared" si="2"/>
        <v>9.8538976613686362</v>
      </c>
      <c r="M11" s="96">
        <f>K11/K$43*100</f>
        <v>1.398216426207274</v>
      </c>
    </row>
    <row r="12" spans="1:13" ht="13.8" x14ac:dyDescent="0.25">
      <c r="A12" s="94" t="str">
        <f>SEKTOR_USD!A12</f>
        <v xml:space="preserve"> Meyve Sebze Mamulleri </v>
      </c>
      <c r="B12" s="95">
        <f>SEKTOR_USD!B12*$B$52</f>
        <v>9502287.0409215149</v>
      </c>
      <c r="C12" s="95">
        <f>SEKTOR_USD!C12*$C$52</f>
        <v>9723856.9252728429</v>
      </c>
      <c r="D12" s="96">
        <f t="shared" si="0"/>
        <v>2.3317532231676359</v>
      </c>
      <c r="E12" s="96">
        <f>C12/C$43*100</f>
        <v>1.1076375617348377</v>
      </c>
      <c r="F12" s="95">
        <f>SEKTOR_USD!F12*$B$53</f>
        <v>72641042.28102088</v>
      </c>
      <c r="G12" s="95">
        <f>SEKTOR_USD!G12*$C$53</f>
        <v>83129811.980047986</v>
      </c>
      <c r="H12" s="96">
        <f t="shared" si="1"/>
        <v>14.439178417140546</v>
      </c>
      <c r="I12" s="96">
        <f>G12/G$43*100</f>
        <v>1.0966247752980145</v>
      </c>
      <c r="J12" s="95">
        <f>SEKTOR_USD!J12*$B$54</f>
        <v>86143019.250736043</v>
      </c>
      <c r="K12" s="95">
        <f>SEKTOR_USD!K12*$C$54</f>
        <v>100350202.69993262</v>
      </c>
      <c r="L12" s="96">
        <f t="shared" si="2"/>
        <v>16.492553398719171</v>
      </c>
      <c r="M12" s="96">
        <f>K12/K$43*100</f>
        <v>1.1205579336596694</v>
      </c>
    </row>
    <row r="13" spans="1:13" ht="13.8" x14ac:dyDescent="0.25">
      <c r="A13" s="94" t="str">
        <f>SEKTOR_USD!A13</f>
        <v xml:space="preserve"> Kuru Meyve ve Mamulleri  </v>
      </c>
      <c r="B13" s="95">
        <f>SEKTOR_USD!B13*$B$52</f>
        <v>8033447.8350988803</v>
      </c>
      <c r="C13" s="95">
        <f>SEKTOR_USD!C13*$C$52</f>
        <v>8028099.3029432343</v>
      </c>
      <c r="D13" s="96">
        <f t="shared" si="0"/>
        <v>-6.6578289489573533E-2</v>
      </c>
      <c r="E13" s="96">
        <f>C13/C$43*100</f>
        <v>0.91447502833631888</v>
      </c>
      <c r="F13" s="95">
        <f>SEKTOR_USD!F13*$B$53</f>
        <v>48044796.697897919</v>
      </c>
      <c r="G13" s="95">
        <f>SEKTOR_USD!G13*$C$53</f>
        <v>55060409.706048563</v>
      </c>
      <c r="H13" s="96">
        <f t="shared" si="1"/>
        <v>14.602232687681651</v>
      </c>
      <c r="I13" s="96">
        <f>G13/G$43*100</f>
        <v>0.72634122444790439</v>
      </c>
      <c r="J13" s="95">
        <f>SEKTOR_USD!J13*$B$54</f>
        <v>58314324.004694447</v>
      </c>
      <c r="K13" s="95">
        <f>SEKTOR_USD!K13*$C$54</f>
        <v>68205932.202960819</v>
      </c>
      <c r="L13" s="96">
        <f t="shared" si="2"/>
        <v>16.962570289711447</v>
      </c>
      <c r="M13" s="96">
        <f>K13/K$43*100</f>
        <v>0.76161977152371607</v>
      </c>
    </row>
    <row r="14" spans="1:13" ht="13.8" x14ac:dyDescent="0.25">
      <c r="A14" s="94" t="str">
        <f>SEKTOR_USD!A14</f>
        <v xml:space="preserve"> Fındık ve Mamulleri </v>
      </c>
      <c r="B14" s="95">
        <f>SEKTOR_USD!B14*$B$52</f>
        <v>10970258.893644709</v>
      </c>
      <c r="C14" s="95">
        <f>SEKTOR_USD!C14*$C$52</f>
        <v>8582868.0075024255</v>
      </c>
      <c r="D14" s="96">
        <f t="shared" si="0"/>
        <v>-21.762393297074759</v>
      </c>
      <c r="E14" s="96">
        <f>C14/C$43*100</f>
        <v>0.97766833321184243</v>
      </c>
      <c r="F14" s="95">
        <f>SEKTOR_USD!F14*$B$53</f>
        <v>66835376.410202205</v>
      </c>
      <c r="G14" s="95">
        <f>SEKTOR_USD!G14*$C$53</f>
        <v>70651636.877457425</v>
      </c>
      <c r="H14" s="96">
        <f t="shared" si="1"/>
        <v>5.7099408610088709</v>
      </c>
      <c r="I14" s="96">
        <f>G14/G$43*100</f>
        <v>0.93201624747779133</v>
      </c>
      <c r="J14" s="95">
        <f>SEKTOR_USD!J14*$B$54</f>
        <v>79954152.653104946</v>
      </c>
      <c r="K14" s="95">
        <f>SEKTOR_USD!K14*$C$54</f>
        <v>91420852.889495894</v>
      </c>
      <c r="L14" s="96">
        <f t="shared" si="2"/>
        <v>14.341594346126374</v>
      </c>
      <c r="M14" s="96">
        <f>K14/K$43*100</f>
        <v>1.0208485807804644</v>
      </c>
    </row>
    <row r="15" spans="1:13" ht="13.8" x14ac:dyDescent="0.25">
      <c r="A15" s="94" t="str">
        <f>SEKTOR_USD!A15</f>
        <v xml:space="preserve"> Zeytin ve Zeytinyağı </v>
      </c>
      <c r="B15" s="95">
        <f>SEKTOR_USD!B15*$B$52</f>
        <v>2077656.45070344</v>
      </c>
      <c r="C15" s="95">
        <f>SEKTOR_USD!C15*$C$52</f>
        <v>1485912.7191026066</v>
      </c>
      <c r="D15" s="96">
        <f t="shared" si="0"/>
        <v>-28.481307937146415</v>
      </c>
      <c r="E15" s="96">
        <f>C15/C$43*100</f>
        <v>0.16925925111669748</v>
      </c>
      <c r="F15" s="95">
        <f>SEKTOR_USD!F15*$B$53</f>
        <v>21689980.003360376</v>
      </c>
      <c r="G15" s="95">
        <f>SEKTOR_USD!G15*$C$53</f>
        <v>16247155.790323084</v>
      </c>
      <c r="H15" s="96">
        <f t="shared" si="1"/>
        <v>-25.093726283722013</v>
      </c>
      <c r="I15" s="96">
        <f>G15/G$43*100</f>
        <v>0.21432784633352905</v>
      </c>
      <c r="J15" s="95">
        <f>SEKTOR_USD!J15*$B$54</f>
        <v>24530594.068234012</v>
      </c>
      <c r="K15" s="95">
        <f>SEKTOR_USD!K15*$C$54</f>
        <v>21526501.036771778</v>
      </c>
      <c r="L15" s="96">
        <f t="shared" si="2"/>
        <v>-12.246311781549537</v>
      </c>
      <c r="M15" s="96">
        <f>K15/K$43*100</f>
        <v>0.24037511506395703</v>
      </c>
    </row>
    <row r="16" spans="1:13" ht="13.8" x14ac:dyDescent="0.25">
      <c r="A16" s="94" t="str">
        <f>SEKTOR_USD!A16</f>
        <v xml:space="preserve"> Tütün </v>
      </c>
      <c r="B16" s="95">
        <f>SEKTOR_USD!B16*$B$52</f>
        <v>3121222.050232186</v>
      </c>
      <c r="C16" s="95">
        <f>SEKTOR_USD!C16*$C$52</f>
        <v>3435883.9368278924</v>
      </c>
      <c r="D16" s="96">
        <f t="shared" si="0"/>
        <v>10.081368179886431</v>
      </c>
      <c r="E16" s="96">
        <f>C16/C$43*100</f>
        <v>0.39137907267029809</v>
      </c>
      <c r="F16" s="95">
        <f>SEKTOR_USD!F16*$B$53</f>
        <v>26278490.533949886</v>
      </c>
      <c r="G16" s="95">
        <f>SEKTOR_USD!G16*$C$53</f>
        <v>34776281.228045322</v>
      </c>
      <c r="H16" s="96">
        <f t="shared" si="1"/>
        <v>32.337438419900536</v>
      </c>
      <c r="I16" s="96">
        <f>G16/G$43*100</f>
        <v>0.45875878555528221</v>
      </c>
      <c r="J16" s="95">
        <f>SEKTOR_USD!J16*$B$54</f>
        <v>30116090.312313933</v>
      </c>
      <c r="K16" s="95">
        <f>SEKTOR_USD!K16*$C$54</f>
        <v>40650710.721136957</v>
      </c>
      <c r="L16" s="96">
        <f t="shared" si="2"/>
        <v>34.980039904169118</v>
      </c>
      <c r="M16" s="96">
        <f>K16/K$43*100</f>
        <v>0.45392510609751652</v>
      </c>
    </row>
    <row r="17" spans="1:13" ht="13.8" x14ac:dyDescent="0.25">
      <c r="A17" s="94" t="str">
        <f>SEKTOR_USD!A17</f>
        <v xml:space="preserve"> Süs Bitkileri ve Mamulleri</v>
      </c>
      <c r="B17" s="95">
        <f>SEKTOR_USD!B17*$B$52</f>
        <v>375269.91512058192</v>
      </c>
      <c r="C17" s="95">
        <f>SEKTOR_USD!C17*$C$52</f>
        <v>525049.75281659618</v>
      </c>
      <c r="D17" s="96">
        <f t="shared" si="0"/>
        <v>39.912562041613945</v>
      </c>
      <c r="E17" s="96">
        <f>C17/C$43*100</f>
        <v>5.9808040417350716E-2</v>
      </c>
      <c r="F17" s="95">
        <f>SEKTOR_USD!F17*$B$53</f>
        <v>3786789.3377071773</v>
      </c>
      <c r="G17" s="95">
        <f>SEKTOR_USD!G17*$C$53</f>
        <v>5213733.7279166253</v>
      </c>
      <c r="H17" s="96">
        <f t="shared" si="1"/>
        <v>37.682169852982462</v>
      </c>
      <c r="I17" s="96">
        <f>G17/G$43*100</f>
        <v>6.8778088650224667E-2</v>
      </c>
      <c r="J17" s="95">
        <f>SEKTOR_USD!J17*$B$54</f>
        <v>4389075.4270378565</v>
      </c>
      <c r="K17" s="95">
        <f>SEKTOR_USD!K17*$C$54</f>
        <v>6043310.9098095959</v>
      </c>
      <c r="L17" s="96">
        <f t="shared" si="2"/>
        <v>37.689839472368476</v>
      </c>
      <c r="M17" s="96">
        <f>K17/K$43*100</f>
        <v>6.7482474408232809E-2</v>
      </c>
    </row>
    <row r="18" spans="1:13" s="21" customFormat="1" ht="15.6" x14ac:dyDescent="0.3">
      <c r="A18" s="92" t="s">
        <v>12</v>
      </c>
      <c r="B18" s="90">
        <f>SEKTOR_USD!B18*$B$52</f>
        <v>12566785.744173577</v>
      </c>
      <c r="C18" s="90">
        <f>SEKTOR_USD!C18*$C$52</f>
        <v>15991733.637308465</v>
      </c>
      <c r="D18" s="93">
        <f t="shared" si="0"/>
        <v>27.253969016881026</v>
      </c>
      <c r="E18" s="93">
        <f>C18/C$43*100</f>
        <v>1.8216068983804308</v>
      </c>
      <c r="F18" s="90">
        <f>SEKTOR_USD!F18*$B$53</f>
        <v>102933666.90087141</v>
      </c>
      <c r="G18" s="90">
        <f>SEKTOR_USD!G18*$C$53</f>
        <v>126159338.91195112</v>
      </c>
      <c r="H18" s="93">
        <f t="shared" si="1"/>
        <v>22.563727408493879</v>
      </c>
      <c r="I18" s="93">
        <f>G18/G$43*100</f>
        <v>1.6642580247777989</v>
      </c>
      <c r="J18" s="90">
        <f>SEKTOR_USD!J18*$B$54</f>
        <v>120556857.25865696</v>
      </c>
      <c r="K18" s="90">
        <f>SEKTOR_USD!K18*$C$54</f>
        <v>150491375.3138456</v>
      </c>
      <c r="L18" s="93">
        <f t="shared" si="2"/>
        <v>24.830207701054764</v>
      </c>
      <c r="M18" s="93">
        <f>K18/K$43*100</f>
        <v>1.6804580361390524</v>
      </c>
    </row>
    <row r="19" spans="1:13" ht="13.8" x14ac:dyDescent="0.25">
      <c r="A19" s="94" t="str">
        <f>SEKTOR_USD!A19</f>
        <v xml:space="preserve"> Su Ürünleri ve Hayvansal Mamuller</v>
      </c>
      <c r="B19" s="95">
        <f>SEKTOR_USD!B19*$B$52</f>
        <v>12566785.744173577</v>
      </c>
      <c r="C19" s="95">
        <f>SEKTOR_USD!C19*$C$52</f>
        <v>15991733.637308465</v>
      </c>
      <c r="D19" s="96">
        <f t="shared" si="0"/>
        <v>27.253969016881026</v>
      </c>
      <c r="E19" s="96">
        <f>C19/C$43*100</f>
        <v>1.8216068983804308</v>
      </c>
      <c r="F19" s="95">
        <f>SEKTOR_USD!F19*$B$53</f>
        <v>102933666.90087141</v>
      </c>
      <c r="G19" s="95">
        <f>SEKTOR_USD!G19*$C$53</f>
        <v>126159338.91195112</v>
      </c>
      <c r="H19" s="96">
        <f t="shared" si="1"/>
        <v>22.563727408493879</v>
      </c>
      <c r="I19" s="96">
        <f>G19/G$43*100</f>
        <v>1.6642580247777989</v>
      </c>
      <c r="J19" s="95">
        <f>SEKTOR_USD!J19*$B$54</f>
        <v>120556857.25865696</v>
      </c>
      <c r="K19" s="95">
        <f>SEKTOR_USD!K19*$C$54</f>
        <v>150491375.3138456</v>
      </c>
      <c r="L19" s="96">
        <f t="shared" si="2"/>
        <v>24.830207701054764</v>
      </c>
      <c r="M19" s="96">
        <f>K19/K$43*100</f>
        <v>1.6804580361390524</v>
      </c>
    </row>
    <row r="20" spans="1:13" s="21" customFormat="1" ht="15.6" x14ac:dyDescent="0.3">
      <c r="A20" s="92" t="s">
        <v>109</v>
      </c>
      <c r="B20" s="90">
        <f>SEKTOR_USD!B20*$B$52</f>
        <v>23606808.168219469</v>
      </c>
      <c r="C20" s="90">
        <f>SEKTOR_USD!C20*$C$52</f>
        <v>30651024.909021515</v>
      </c>
      <c r="D20" s="93">
        <f t="shared" si="0"/>
        <v>29.839767793281275</v>
      </c>
      <c r="E20" s="93">
        <f>C20/C$43*100</f>
        <v>3.4914362434379149</v>
      </c>
      <c r="F20" s="90">
        <f>SEKTOR_USD!F20*$B$53</f>
        <v>211691638.54930237</v>
      </c>
      <c r="G20" s="90">
        <f>SEKTOR_USD!G20*$C$53</f>
        <v>256346969.79127705</v>
      </c>
      <c r="H20" s="93">
        <f t="shared" si="1"/>
        <v>21.094518209595975</v>
      </c>
      <c r="I20" s="93">
        <f>G20/G$43*100</f>
        <v>3.3816561285277174</v>
      </c>
      <c r="J20" s="90">
        <f>SEKTOR_USD!J20*$B$54</f>
        <v>251165674.9284223</v>
      </c>
      <c r="K20" s="90">
        <f>SEKTOR_USD!K20*$C$54</f>
        <v>304423371.03591114</v>
      </c>
      <c r="L20" s="93">
        <f t="shared" si="2"/>
        <v>21.204209581052954</v>
      </c>
      <c r="M20" s="93">
        <f>K20/K$43*100</f>
        <v>3.399335670758346</v>
      </c>
    </row>
    <row r="21" spans="1:13" ht="13.8" x14ac:dyDescent="0.25">
      <c r="A21" s="94" t="str">
        <f>SEKTOR_USD!A21</f>
        <v xml:space="preserve"> Mobilya, Kağıt ve Orman Ürünleri</v>
      </c>
      <c r="B21" s="95">
        <f>SEKTOR_USD!B21*$B$52</f>
        <v>23606808.168219469</v>
      </c>
      <c r="C21" s="95">
        <f>SEKTOR_USD!C21*$C$52</f>
        <v>30651024.909021515</v>
      </c>
      <c r="D21" s="96">
        <f t="shared" si="0"/>
        <v>29.839767793281275</v>
      </c>
      <c r="E21" s="96">
        <f>C21/C$43*100</f>
        <v>3.4914362434379149</v>
      </c>
      <c r="F21" s="95">
        <f>SEKTOR_USD!F21*$B$53</f>
        <v>211691638.54930237</v>
      </c>
      <c r="G21" s="95">
        <f>SEKTOR_USD!G21*$C$53</f>
        <v>256346969.79127705</v>
      </c>
      <c r="H21" s="96">
        <f t="shared" si="1"/>
        <v>21.094518209595975</v>
      </c>
      <c r="I21" s="96">
        <f>G21/G$43*100</f>
        <v>3.3816561285277174</v>
      </c>
      <c r="J21" s="95">
        <f>SEKTOR_USD!J21*$B$54</f>
        <v>251165674.9284223</v>
      </c>
      <c r="K21" s="95">
        <f>SEKTOR_USD!K21*$C$54</f>
        <v>304423371.03591114</v>
      </c>
      <c r="L21" s="96">
        <f t="shared" si="2"/>
        <v>21.204209581052954</v>
      </c>
      <c r="M21" s="96">
        <f>K21/K$43*100</f>
        <v>3.399335670758346</v>
      </c>
    </row>
    <row r="22" spans="1:13" ht="16.8" x14ac:dyDescent="0.3">
      <c r="A22" s="89" t="s">
        <v>14</v>
      </c>
      <c r="B22" s="90">
        <f>SEKTOR_USD!B22*$B$52</f>
        <v>565186431.68970394</v>
      </c>
      <c r="C22" s="90">
        <f>SEKTOR_USD!C22*$C$52</f>
        <v>715246155.69744253</v>
      </c>
      <c r="D22" s="93">
        <f t="shared" si="0"/>
        <v>26.550482388459688</v>
      </c>
      <c r="E22" s="93">
        <f>C22/C$43*100</f>
        <v>81.473176130129247</v>
      </c>
      <c r="F22" s="90">
        <f>SEKTOR_USD!F22*$B$53</f>
        <v>4938270387.5633297</v>
      </c>
      <c r="G22" s="90">
        <f>SEKTOR_USD!G22*$C$53</f>
        <v>6239908425.8113289</v>
      </c>
      <c r="H22" s="93">
        <f t="shared" si="1"/>
        <v>26.358176772298226</v>
      </c>
      <c r="I22" s="93">
        <f>G22/G$43*100</f>
        <v>82.315092652656162</v>
      </c>
      <c r="J22" s="90">
        <f>SEKTOR_USD!J22*$B$54</f>
        <v>5862789652.1590691</v>
      </c>
      <c r="K22" s="90">
        <f>SEKTOR_USD!K22*$C$54</f>
        <v>7342146803.5743675</v>
      </c>
      <c r="L22" s="93">
        <f t="shared" si="2"/>
        <v>25.232990422409252</v>
      </c>
      <c r="M22" s="93">
        <f>K22/K$43*100</f>
        <v>81.985891702087855</v>
      </c>
    </row>
    <row r="23" spans="1:13" s="21" customFormat="1" ht="15.6" x14ac:dyDescent="0.3">
      <c r="A23" s="92" t="s">
        <v>15</v>
      </c>
      <c r="B23" s="90">
        <f>SEKTOR_USD!B23*$B$52</f>
        <v>42715405.712924585</v>
      </c>
      <c r="C23" s="90">
        <f>SEKTOR_USD!C23*$C$52</f>
        <v>52616677.623014465</v>
      </c>
      <c r="D23" s="93">
        <f t="shared" si="0"/>
        <v>23.179627454864626</v>
      </c>
      <c r="E23" s="93">
        <f>C23/C$43*100</f>
        <v>5.9935279752492292</v>
      </c>
      <c r="F23" s="90">
        <f>SEKTOR_USD!F23*$B$53</f>
        <v>374252048.29430467</v>
      </c>
      <c r="G23" s="90">
        <f>SEKTOR_USD!G23*$C$53</f>
        <v>445406257.94978708</v>
      </c>
      <c r="H23" s="93">
        <f t="shared" si="1"/>
        <v>19.01237681390807</v>
      </c>
      <c r="I23" s="93">
        <f>G23/G$43*100</f>
        <v>5.8756723479387425</v>
      </c>
      <c r="J23" s="90">
        <f>SEKTOR_USD!J23*$B$54</f>
        <v>441455663.65360039</v>
      </c>
      <c r="K23" s="90">
        <f>SEKTOR_USD!K23*$C$54</f>
        <v>527897495.42280257</v>
      </c>
      <c r="L23" s="93">
        <f t="shared" si="2"/>
        <v>19.581090217257014</v>
      </c>
      <c r="M23" s="93">
        <f>K23/K$43*100</f>
        <v>5.8947536800091349</v>
      </c>
    </row>
    <row r="24" spans="1:13" ht="13.8" x14ac:dyDescent="0.25">
      <c r="A24" s="94" t="str">
        <f>SEKTOR_USD!A24</f>
        <v xml:space="preserve"> Tekstil ve Hammaddeleri</v>
      </c>
      <c r="B24" s="95">
        <f>SEKTOR_USD!B24*$B$52</f>
        <v>28777971.278715022</v>
      </c>
      <c r="C24" s="95">
        <f>SEKTOR_USD!C24*$C$52</f>
        <v>35188026.343903765</v>
      </c>
      <c r="D24" s="96">
        <f t="shared" si="0"/>
        <v>22.274172849459323</v>
      </c>
      <c r="E24" s="96">
        <f>C24/C$43*100</f>
        <v>4.0082428198344946</v>
      </c>
      <c r="F24" s="95">
        <f>SEKTOR_USD!F24*$B$53</f>
        <v>255316050.06805333</v>
      </c>
      <c r="G24" s="95">
        <f>SEKTOR_USD!G24*$C$53</f>
        <v>307219931.31219131</v>
      </c>
      <c r="H24" s="96">
        <f t="shared" si="1"/>
        <v>20.329266895012367</v>
      </c>
      <c r="I24" s="96">
        <f>G24/G$43*100</f>
        <v>4.0527577305619786</v>
      </c>
      <c r="J24" s="95">
        <f>SEKTOR_USD!J24*$B$54</f>
        <v>300442034.10957015</v>
      </c>
      <c r="K24" s="95">
        <f>SEKTOR_USD!K24*$C$54</f>
        <v>364155560.30613279</v>
      </c>
      <c r="L24" s="96">
        <f t="shared" si="2"/>
        <v>21.206595270662611</v>
      </c>
      <c r="M24" s="96">
        <f>K24/K$43*100</f>
        <v>4.0663336117764839</v>
      </c>
    </row>
    <row r="25" spans="1:13" ht="13.8" x14ac:dyDescent="0.25">
      <c r="A25" s="94" t="str">
        <f>SEKTOR_USD!A25</f>
        <v xml:space="preserve"> Deri ve Deri Mamulleri </v>
      </c>
      <c r="B25" s="95">
        <f>SEKTOR_USD!B25*$B$52</f>
        <v>4543243.828696643</v>
      </c>
      <c r="C25" s="95">
        <f>SEKTOR_USD!C25*$C$52</f>
        <v>5438720.6673944145</v>
      </c>
      <c r="D25" s="96">
        <f t="shared" si="0"/>
        <v>19.710076598610915</v>
      </c>
      <c r="E25" s="96">
        <f>C25/C$43*100</f>
        <v>0.61952076684022028</v>
      </c>
      <c r="F25" s="95">
        <f>SEKTOR_USD!F25*$B$53</f>
        <v>42235477.459082589</v>
      </c>
      <c r="G25" s="95">
        <f>SEKTOR_USD!G25*$C$53</f>
        <v>48485884.759547412</v>
      </c>
      <c r="H25" s="96">
        <f t="shared" si="1"/>
        <v>14.798950258157189</v>
      </c>
      <c r="I25" s="96">
        <f>G25/G$43*100</f>
        <v>0.63961196606971349</v>
      </c>
      <c r="J25" s="95">
        <f>SEKTOR_USD!J25*$B$54</f>
        <v>49083201.303731017</v>
      </c>
      <c r="K25" s="95">
        <f>SEKTOR_USD!K25*$C$54</f>
        <v>56270986.114471279</v>
      </c>
      <c r="L25" s="96">
        <f t="shared" si="2"/>
        <v>14.644083148247889</v>
      </c>
      <c r="M25" s="96">
        <f>K25/K$43*100</f>
        <v>0.62834850582186441</v>
      </c>
    </row>
    <row r="26" spans="1:13" ht="13.8" x14ac:dyDescent="0.25">
      <c r="A26" s="94" t="str">
        <f>SEKTOR_USD!A26</f>
        <v xml:space="preserve"> Halı </v>
      </c>
      <c r="B26" s="95">
        <f>SEKTOR_USD!B26*$B$52</f>
        <v>9394190.605512917</v>
      </c>
      <c r="C26" s="95">
        <f>SEKTOR_USD!C26*$C$52</f>
        <v>11989930.611716291</v>
      </c>
      <c r="D26" s="96">
        <f t="shared" si="0"/>
        <v>27.631332120087936</v>
      </c>
      <c r="E26" s="96">
        <f>C26/C$43*100</f>
        <v>1.3657643885745145</v>
      </c>
      <c r="F26" s="95">
        <f>SEKTOR_USD!F26*$B$53</f>
        <v>76700520.76716873</v>
      </c>
      <c r="G26" s="95">
        <f>SEKTOR_USD!G26*$C$53</f>
        <v>89700441.87804836</v>
      </c>
      <c r="H26" s="96">
        <f t="shared" si="1"/>
        <v>16.948934610681523</v>
      </c>
      <c r="I26" s="96">
        <f>G26/G$43*100</f>
        <v>1.1833026513070506</v>
      </c>
      <c r="J26" s="95">
        <f>SEKTOR_USD!J26*$B$54</f>
        <v>91930428.240299255</v>
      </c>
      <c r="K26" s="95">
        <f>SEKTOR_USD!K26*$C$54</f>
        <v>107470949.00219859</v>
      </c>
      <c r="L26" s="96">
        <f t="shared" si="2"/>
        <v>16.904653942520078</v>
      </c>
      <c r="M26" s="96">
        <f>K26/K$43*100</f>
        <v>1.2000715624107876</v>
      </c>
    </row>
    <row r="27" spans="1:13" s="21" customFormat="1" ht="15.6" x14ac:dyDescent="0.3">
      <c r="A27" s="92" t="s">
        <v>19</v>
      </c>
      <c r="B27" s="90">
        <f>SEKTOR_USD!B27*$B$52</f>
        <v>83954105.044412315</v>
      </c>
      <c r="C27" s="90">
        <f>SEKTOR_USD!C27*$C$52</f>
        <v>110696213.43187864</v>
      </c>
      <c r="D27" s="93">
        <f t="shared" si="0"/>
        <v>31.853246929759493</v>
      </c>
      <c r="E27" s="93">
        <f>C27/C$43*100</f>
        <v>12.609326204737931</v>
      </c>
      <c r="F27" s="90">
        <f>SEKTOR_USD!F27*$B$53</f>
        <v>830869298.86212409</v>
      </c>
      <c r="G27" s="90">
        <f>SEKTOR_USD!G27*$C$53</f>
        <v>1050060990.6886656</v>
      </c>
      <c r="H27" s="93">
        <f t="shared" si="1"/>
        <v>26.381007473344443</v>
      </c>
      <c r="I27" s="93">
        <f>G27/G$43*100</f>
        <v>13.852105165828426</v>
      </c>
      <c r="J27" s="90">
        <f>SEKTOR_USD!J27*$B$54</f>
        <v>992270097.39347756</v>
      </c>
      <c r="K27" s="90">
        <f>SEKTOR_USD!K27*$C$54</f>
        <v>1228999071.5335922</v>
      </c>
      <c r="L27" s="93">
        <f t="shared" si="2"/>
        <v>23.85731211309913</v>
      </c>
      <c r="M27" s="93">
        <f>K27/K$43*100</f>
        <v>13.723586231164225</v>
      </c>
    </row>
    <row r="28" spans="1:13" ht="13.8" x14ac:dyDescent="0.25">
      <c r="A28" s="94" t="str">
        <f>SEKTOR_USD!A28</f>
        <v xml:space="preserve"> Kimyevi Maddeler ve Mamulleri  </v>
      </c>
      <c r="B28" s="95">
        <f>SEKTOR_USD!B28*$B$52</f>
        <v>83954105.044412315</v>
      </c>
      <c r="C28" s="95">
        <f>SEKTOR_USD!C28*$C$52</f>
        <v>110696213.43187864</v>
      </c>
      <c r="D28" s="96">
        <f t="shared" si="0"/>
        <v>31.853246929759493</v>
      </c>
      <c r="E28" s="96">
        <f>C28/C$43*100</f>
        <v>12.609326204737931</v>
      </c>
      <c r="F28" s="95">
        <f>SEKTOR_USD!F28*$B$53</f>
        <v>830869298.86212409</v>
      </c>
      <c r="G28" s="95">
        <f>SEKTOR_USD!G28*$C$53</f>
        <v>1050060990.6886656</v>
      </c>
      <c r="H28" s="96">
        <f t="shared" si="1"/>
        <v>26.381007473344443</v>
      </c>
      <c r="I28" s="96">
        <f>G28/G$43*100</f>
        <v>13.852105165828426</v>
      </c>
      <c r="J28" s="95">
        <f>SEKTOR_USD!J28*$B$54</f>
        <v>992270097.39347756</v>
      </c>
      <c r="K28" s="95">
        <f>SEKTOR_USD!K28*$C$54</f>
        <v>1228999071.5335922</v>
      </c>
      <c r="L28" s="96">
        <f t="shared" si="2"/>
        <v>23.85731211309913</v>
      </c>
      <c r="M28" s="96">
        <f>K28/K$43*100</f>
        <v>13.723586231164225</v>
      </c>
    </row>
    <row r="29" spans="1:13" s="21" customFormat="1" ht="15.6" x14ac:dyDescent="0.3">
      <c r="A29" s="92" t="s">
        <v>21</v>
      </c>
      <c r="B29" s="90">
        <f>SEKTOR_USD!B29*$B$52</f>
        <v>438516920.93236709</v>
      </c>
      <c r="C29" s="90">
        <f>SEKTOR_USD!C29*$C$52</f>
        <v>551933264.64254951</v>
      </c>
      <c r="D29" s="93">
        <f t="shared" si="0"/>
        <v>25.863618550690941</v>
      </c>
      <c r="E29" s="93">
        <f>C29/C$43*100</f>
        <v>62.870321950142092</v>
      </c>
      <c r="F29" s="90">
        <f>SEKTOR_USD!F29*$B$53</f>
        <v>3733149040.4069009</v>
      </c>
      <c r="G29" s="90">
        <f>SEKTOR_USD!G29*$C$53</f>
        <v>4744441177.1728754</v>
      </c>
      <c r="H29" s="93">
        <f t="shared" si="1"/>
        <v>27.08951948663017</v>
      </c>
      <c r="I29" s="93">
        <f>G29/G$43*100</f>
        <v>62.587315138888989</v>
      </c>
      <c r="J29" s="90">
        <f>SEKTOR_USD!J29*$B$54</f>
        <v>4429063891.1119919</v>
      </c>
      <c r="K29" s="90">
        <f>SEKTOR_USD!K29*$C$54</f>
        <v>5585250236.6179724</v>
      </c>
      <c r="L29" s="93">
        <f t="shared" si="2"/>
        <v>26.104530752562709</v>
      </c>
      <c r="M29" s="93">
        <f>K29/K$43*100</f>
        <v>62.36755179091449</v>
      </c>
    </row>
    <row r="30" spans="1:13" ht="13.8" x14ac:dyDescent="0.25">
      <c r="A30" s="94" t="str">
        <f>SEKTOR_USD!A30</f>
        <v xml:space="preserve"> Hazırgiyim ve Konfeksiyon </v>
      </c>
      <c r="B30" s="95">
        <f>SEKTOR_USD!B30*$B$52</f>
        <v>53852453.512718841</v>
      </c>
      <c r="C30" s="95">
        <f>SEKTOR_USD!C30*$C$52</f>
        <v>63279934.279346175</v>
      </c>
      <c r="D30" s="96">
        <f t="shared" si="0"/>
        <v>17.506130457734404</v>
      </c>
      <c r="E30" s="96">
        <f>C30/C$43*100</f>
        <v>7.2081718859668502</v>
      </c>
      <c r="F30" s="95">
        <f>SEKTOR_USD!F30*$B$53</f>
        <v>492905472.57620555</v>
      </c>
      <c r="G30" s="95">
        <f>SEKTOR_USD!G30*$C$53</f>
        <v>553872877.76745331</v>
      </c>
      <c r="H30" s="96">
        <f t="shared" si="1"/>
        <v>12.368985248347371</v>
      </c>
      <c r="I30" s="96">
        <f>G30/G$43*100</f>
        <v>7.3065330674773836</v>
      </c>
      <c r="J30" s="95">
        <f>SEKTOR_USD!J30*$B$54</f>
        <v>575529752.45263386</v>
      </c>
      <c r="K30" s="95">
        <f>SEKTOR_USD!K30*$C$54</f>
        <v>648857355.29843748</v>
      </c>
      <c r="L30" s="96">
        <f t="shared" si="2"/>
        <v>12.740888291754906</v>
      </c>
      <c r="M30" s="96">
        <f>K30/K$43*100</f>
        <v>7.2454488155566352</v>
      </c>
    </row>
    <row r="31" spans="1:13" ht="13.8" x14ac:dyDescent="0.25">
      <c r="A31" s="94" t="str">
        <f>SEKTOR_USD!A31</f>
        <v xml:space="preserve"> Otomotiv Endüstrisi</v>
      </c>
      <c r="B31" s="95">
        <f>SEKTOR_USD!B31*$B$52</f>
        <v>122332831.67385791</v>
      </c>
      <c r="C31" s="95">
        <f>SEKTOR_USD!C31*$C$52</f>
        <v>159674828.22894728</v>
      </c>
      <c r="D31" s="96">
        <f t="shared" si="0"/>
        <v>30.524917999645407</v>
      </c>
      <c r="E31" s="96">
        <f>C31/C$43*100</f>
        <v>18.188445055198876</v>
      </c>
      <c r="F31" s="95">
        <f>SEKTOR_USD!F31*$B$53</f>
        <v>990534385.54617429</v>
      </c>
      <c r="G31" s="95">
        <f>SEKTOR_USD!G31*$C$53</f>
        <v>1325100196.5937128</v>
      </c>
      <c r="H31" s="96">
        <f t="shared" si="1"/>
        <v>33.776294486037564</v>
      </c>
      <c r="I31" s="96">
        <f>G31/G$43*100</f>
        <v>17.480343943105552</v>
      </c>
      <c r="J31" s="95">
        <f>SEKTOR_USD!J31*$B$54</f>
        <v>1174219341.7878816</v>
      </c>
      <c r="K31" s="95">
        <f>SEKTOR_USD!K31*$C$54</f>
        <v>1558193789.3372414</v>
      </c>
      <c r="L31" s="96">
        <f t="shared" si="2"/>
        <v>32.700402206347185</v>
      </c>
      <c r="M31" s="96">
        <f>K31/K$43*100</f>
        <v>17.399530502614937</v>
      </c>
    </row>
    <row r="32" spans="1:13" ht="13.8" x14ac:dyDescent="0.25">
      <c r="A32" s="94" t="str">
        <f>SEKTOR_USD!A32</f>
        <v xml:space="preserve"> Gemi, Yat ve Hizmetleri</v>
      </c>
      <c r="B32" s="95">
        <f>SEKTOR_USD!B32*$B$52</f>
        <v>5922901.5337565988</v>
      </c>
      <c r="C32" s="95">
        <f>SEKTOR_USD!C32*$C$52</f>
        <v>12759044.660254002</v>
      </c>
      <c r="D32" s="96">
        <f t="shared" si="0"/>
        <v>115.41882112231538</v>
      </c>
      <c r="E32" s="96">
        <f>C32/C$43*100</f>
        <v>1.4533736177070604</v>
      </c>
      <c r="F32" s="95">
        <f>SEKTOR_USD!F32*$B$53</f>
        <v>49981594.078279838</v>
      </c>
      <c r="G32" s="95">
        <f>SEKTOR_USD!G32*$C$53</f>
        <v>69651061.139737815</v>
      </c>
      <c r="H32" s="96">
        <f t="shared" si="1"/>
        <v>39.353420842584939</v>
      </c>
      <c r="I32" s="96">
        <f>G32/G$43*100</f>
        <v>0.91881693765848405</v>
      </c>
      <c r="J32" s="95">
        <f>SEKTOR_USD!J32*$B$54</f>
        <v>64406654.106211692</v>
      </c>
      <c r="K32" s="95">
        <f>SEKTOR_USD!K32*$C$54</f>
        <v>82692730.379007682</v>
      </c>
      <c r="L32" s="96">
        <f t="shared" si="2"/>
        <v>28.391594822859133</v>
      </c>
      <c r="M32" s="96">
        <f>K32/K$43*100</f>
        <v>0.92338622732287967</v>
      </c>
    </row>
    <row r="33" spans="1:13" ht="13.8" x14ac:dyDescent="0.25">
      <c r="A33" s="94" t="str">
        <f>SEKTOR_USD!A33</f>
        <v xml:space="preserve"> Elektrik ve Elektronik</v>
      </c>
      <c r="B33" s="95">
        <f>SEKTOR_USD!B33*$B$52</f>
        <v>53089729.234733902</v>
      </c>
      <c r="C33" s="95">
        <f>SEKTOR_USD!C33*$C$52</f>
        <v>68794791.69874543</v>
      </c>
      <c r="D33" s="96">
        <f t="shared" si="0"/>
        <v>29.582110683918323</v>
      </c>
      <c r="E33" s="96">
        <f>C33/C$43*100</f>
        <v>7.8363653355704166</v>
      </c>
      <c r="F33" s="95">
        <f>SEKTOR_USD!F33*$B$53</f>
        <v>446648216.3387351</v>
      </c>
      <c r="G33" s="95">
        <f>SEKTOR_USD!G33*$C$53</f>
        <v>565936311.60989201</v>
      </c>
      <c r="H33" s="96">
        <f t="shared" si="1"/>
        <v>26.707393180473289</v>
      </c>
      <c r="I33" s="96">
        <f>G33/G$43*100</f>
        <v>7.4656704468565396</v>
      </c>
      <c r="J33" s="95">
        <f>SEKTOR_USD!J33*$B$54</f>
        <v>528128335.40698034</v>
      </c>
      <c r="K33" s="95">
        <f>SEKTOR_USD!K33*$C$54</f>
        <v>667569853.15124774</v>
      </c>
      <c r="L33" s="96">
        <f t="shared" si="2"/>
        <v>26.402960870640001</v>
      </c>
      <c r="M33" s="96">
        <f>K33/K$43*100</f>
        <v>7.4544014371099365</v>
      </c>
    </row>
    <row r="34" spans="1:13" ht="13.8" x14ac:dyDescent="0.25">
      <c r="A34" s="94" t="str">
        <f>SEKTOR_USD!A34</f>
        <v xml:space="preserve"> Makine ve Aksamları</v>
      </c>
      <c r="B34" s="95">
        <f>SEKTOR_USD!B34*$B$52</f>
        <v>34091410.196440108</v>
      </c>
      <c r="C34" s="95">
        <f>SEKTOR_USD!C34*$C$52</f>
        <v>44735836.497721761</v>
      </c>
      <c r="D34" s="96">
        <f t="shared" si="0"/>
        <v>31.223191531083</v>
      </c>
      <c r="E34" s="96">
        <f>C34/C$43*100</f>
        <v>5.0958270202144638</v>
      </c>
      <c r="F34" s="95">
        <f>SEKTOR_USD!F34*$B$53</f>
        <v>301409247.28745818</v>
      </c>
      <c r="G34" s="95">
        <f>SEKTOR_USD!G34*$C$53</f>
        <v>355662921.0135842</v>
      </c>
      <c r="H34" s="96">
        <f t="shared" si="1"/>
        <v>18.000003057100479</v>
      </c>
      <c r="I34" s="96">
        <f>G34/G$43*100</f>
        <v>4.6918038372559794</v>
      </c>
      <c r="J34" s="95">
        <f>SEKTOR_USD!J34*$B$54</f>
        <v>359745510.61372173</v>
      </c>
      <c r="K34" s="95">
        <f>SEKTOR_USD!K34*$C$54</f>
        <v>422200407.60249764</v>
      </c>
      <c r="L34" s="96">
        <f t="shared" si="2"/>
        <v>17.360855145135396</v>
      </c>
      <c r="M34" s="96">
        <f>K34/K$43*100</f>
        <v>4.7144898924418674</v>
      </c>
    </row>
    <row r="35" spans="1:13" ht="13.8" x14ac:dyDescent="0.25">
      <c r="A35" s="94" t="str">
        <f>SEKTOR_USD!A35</f>
        <v xml:space="preserve"> Demir ve Demir Dışı Metaller </v>
      </c>
      <c r="B35" s="95">
        <f>SEKTOR_USD!B35*$B$52</f>
        <v>38309290.267539263</v>
      </c>
      <c r="C35" s="95">
        <f>SEKTOR_USD!C35*$C$52</f>
        <v>51024521.009268492</v>
      </c>
      <c r="D35" s="96">
        <f t="shared" si="0"/>
        <v>33.190984883641313</v>
      </c>
      <c r="E35" s="96">
        <f>C35/C$43*100</f>
        <v>5.8121665583647353</v>
      </c>
      <c r="F35" s="95">
        <f>SEKTOR_USD!F35*$B$53</f>
        <v>337918424.11159974</v>
      </c>
      <c r="G35" s="95">
        <f>SEKTOR_USD!G35*$C$53</f>
        <v>431772688.87854797</v>
      </c>
      <c r="H35" s="96">
        <f t="shared" si="1"/>
        <v>27.774237233052506</v>
      </c>
      <c r="I35" s="96">
        <f>G35/G$43*100</f>
        <v>5.6958221923429875</v>
      </c>
      <c r="J35" s="95">
        <f>SEKTOR_USD!J35*$B$54</f>
        <v>392979402.68357426</v>
      </c>
      <c r="K35" s="95">
        <f>SEKTOR_USD!K35*$C$54</f>
        <v>501650321.55237883</v>
      </c>
      <c r="L35" s="96">
        <f t="shared" si="2"/>
        <v>27.653082611127601</v>
      </c>
      <c r="M35" s="96">
        <f>K35/K$43*100</f>
        <v>5.6016652942826575</v>
      </c>
    </row>
    <row r="36" spans="1:13" ht="13.8" x14ac:dyDescent="0.25">
      <c r="A36" s="94" t="str">
        <f>SEKTOR_USD!A36</f>
        <v xml:space="preserve"> Çelik</v>
      </c>
      <c r="B36" s="95">
        <f>SEKTOR_USD!B36*$B$52</f>
        <v>42944427.008490779</v>
      </c>
      <c r="C36" s="95">
        <f>SEKTOR_USD!C36*$C$52</f>
        <v>54151117.708864063</v>
      </c>
      <c r="D36" s="96">
        <f t="shared" si="0"/>
        <v>26.095797478349279</v>
      </c>
      <c r="E36" s="96">
        <f>C36/C$43*100</f>
        <v>6.1683149438749485</v>
      </c>
      <c r="F36" s="95">
        <f>SEKTOR_USD!F36*$B$53</f>
        <v>437263204.71950066</v>
      </c>
      <c r="G36" s="95">
        <f>SEKTOR_USD!G36*$C$53</f>
        <v>535007231.0436126</v>
      </c>
      <c r="H36" s="96">
        <f t="shared" si="1"/>
        <v>22.353590530630999</v>
      </c>
      <c r="I36" s="96">
        <f>G36/G$43*100</f>
        <v>7.0576628354077018</v>
      </c>
      <c r="J36" s="95">
        <f>SEKTOR_USD!J36*$B$54</f>
        <v>509169603.87397361</v>
      </c>
      <c r="K36" s="95">
        <f>SEKTOR_USD!K36*$C$54</f>
        <v>627821241.36791265</v>
      </c>
      <c r="L36" s="96">
        <f t="shared" si="2"/>
        <v>23.302969499983533</v>
      </c>
      <c r="M36" s="96">
        <f>K36/K$43*100</f>
        <v>7.0105495953856121</v>
      </c>
    </row>
    <row r="37" spans="1:13" ht="13.8" x14ac:dyDescent="0.25">
      <c r="A37" s="94" t="str">
        <f>SEKTOR_USD!A37</f>
        <v xml:space="preserve"> Çimento Cam Seramik ve Toprak Ürünleri</v>
      </c>
      <c r="B37" s="95">
        <f>SEKTOR_USD!B37*$B$52</f>
        <v>12483343.876618791</v>
      </c>
      <c r="C37" s="95">
        <f>SEKTOR_USD!C37*$C$52</f>
        <v>16822931.047776956</v>
      </c>
      <c r="D37" s="96">
        <f t="shared" si="0"/>
        <v>34.763018739603723</v>
      </c>
      <c r="E37" s="96">
        <f>C37/C$43*100</f>
        <v>1.9162879987017207</v>
      </c>
      <c r="F37" s="95">
        <f>SEKTOR_USD!F37*$B$53</f>
        <v>117848543.67261168</v>
      </c>
      <c r="G37" s="95">
        <f>SEKTOR_USD!G37*$C$53</f>
        <v>146204384.44418716</v>
      </c>
      <c r="H37" s="96">
        <f t="shared" si="1"/>
        <v>24.061256836867855</v>
      </c>
      <c r="I37" s="96">
        <f>G37/G$43*100</f>
        <v>1.928686549624008</v>
      </c>
      <c r="J37" s="95">
        <f>SEKTOR_USD!J37*$B$54</f>
        <v>137885975.89981908</v>
      </c>
      <c r="K37" s="95">
        <f>SEKTOR_USD!K37*$C$54</f>
        <v>169753718.86377305</v>
      </c>
      <c r="L37" s="96">
        <f t="shared" si="2"/>
        <v>23.111663645262553</v>
      </c>
      <c r="M37" s="96">
        <f>K37/K$43*100</f>
        <v>1.8955504953968738</v>
      </c>
    </row>
    <row r="38" spans="1:13" ht="13.8" x14ac:dyDescent="0.25">
      <c r="A38" s="94" t="str">
        <f>SEKTOR_USD!A38</f>
        <v xml:space="preserve"> Mücevher</v>
      </c>
      <c r="B38" s="95">
        <f>SEKTOR_USD!B38*$B$52</f>
        <v>25860587.775837623</v>
      </c>
      <c r="C38" s="95">
        <f>SEKTOR_USD!C38*$C$52</f>
        <v>23182320.244649597</v>
      </c>
      <c r="D38" s="96">
        <f t="shared" si="0"/>
        <v>-10.356560935132409</v>
      </c>
      <c r="E38" s="96">
        <f>C38/C$43*100</f>
        <v>2.640681456799546</v>
      </c>
      <c r="F38" s="95">
        <f>SEKTOR_USD!F38*$B$53</f>
        <v>200173770.47023949</v>
      </c>
      <c r="G38" s="95">
        <f>SEKTOR_USD!G38*$C$53</f>
        <v>262080921.96874544</v>
      </c>
      <c r="H38" s="96">
        <f t="shared" si="1"/>
        <v>30.926705008891208</v>
      </c>
      <c r="I38" s="96">
        <f>G38/G$43*100</f>
        <v>3.4572967906249086</v>
      </c>
      <c r="J38" s="95">
        <f>SEKTOR_USD!J38*$B$54</f>
        <v>258591540.48274302</v>
      </c>
      <c r="K38" s="95">
        <f>SEKTOR_USD!K38*$C$54</f>
        <v>307659636.15071291</v>
      </c>
      <c r="L38" s="96">
        <f t="shared" si="2"/>
        <v>18.975135681688869</v>
      </c>
      <c r="M38" s="96">
        <f>K38/K$43*100</f>
        <v>3.4354733411590814</v>
      </c>
    </row>
    <row r="39" spans="1:13" ht="13.8" x14ac:dyDescent="0.25">
      <c r="A39" s="94" t="str">
        <f>SEKTOR_USD!A39</f>
        <v xml:space="preserve"> Savunma ve Havacılık Sanayii</v>
      </c>
      <c r="B39" s="95">
        <f>SEKTOR_USD!B39*$B$52</f>
        <v>28099012.622168306</v>
      </c>
      <c r="C39" s="95">
        <f>SEKTOR_USD!C39*$C$52</f>
        <v>29610123.086010516</v>
      </c>
      <c r="D39" s="96">
        <f t="shared" si="0"/>
        <v>5.3778062744099442</v>
      </c>
      <c r="E39" s="96">
        <f>C39/C$43*100</f>
        <v>3.3728678640278176</v>
      </c>
      <c r="F39" s="95">
        <f>SEKTOR_USD!F39*$B$53</f>
        <v>166489946.10027435</v>
      </c>
      <c r="G39" s="95">
        <f>SEKTOR_USD!G39*$C$53</f>
        <v>260992153.46320143</v>
      </c>
      <c r="H39" s="96">
        <f t="shared" si="1"/>
        <v>56.761509974908542</v>
      </c>
      <c r="I39" s="96">
        <f>G39/G$43*100</f>
        <v>3.4429340669604986</v>
      </c>
      <c r="J39" s="95">
        <f>SEKTOR_USD!J39*$B$54</f>
        <v>201649222.65104863</v>
      </c>
      <c r="K39" s="95">
        <f>SEKTOR_USD!K39*$C$54</f>
        <v>317896915.16782165</v>
      </c>
      <c r="L39" s="96">
        <f t="shared" si="2"/>
        <v>57.648470442129174</v>
      </c>
      <c r="M39" s="96">
        <f>K39/K$43*100</f>
        <v>3.5497876515746851</v>
      </c>
    </row>
    <row r="40" spans="1:13" ht="13.8" x14ac:dyDescent="0.25">
      <c r="A40" s="94" t="str">
        <f>SEKTOR_USD!A40</f>
        <v xml:space="preserve"> İklimlendirme Sanayii</v>
      </c>
      <c r="B40" s="95">
        <f>SEKTOR_USD!B40*$B$52</f>
        <v>21530933.230204958</v>
      </c>
      <c r="C40" s="95">
        <f>SEKTOR_USD!C40*$C$52</f>
        <v>27897816.180965293</v>
      </c>
      <c r="D40" s="96">
        <f t="shared" si="0"/>
        <v>29.570863848244478</v>
      </c>
      <c r="E40" s="96">
        <f>C40/C$43*100</f>
        <v>3.1778202137156653</v>
      </c>
      <c r="F40" s="95">
        <f>SEKTOR_USD!F40*$B$53</f>
        <v>191976235.50582209</v>
      </c>
      <c r="G40" s="95">
        <f>SEKTOR_USD!G40*$C$53</f>
        <v>238160429.25020021</v>
      </c>
      <c r="H40" s="96">
        <f t="shared" si="1"/>
        <v>24.057245222405395</v>
      </c>
      <c r="I40" s="96">
        <f>G40/G$43*100</f>
        <v>3.1417444715749343</v>
      </c>
      <c r="J40" s="95">
        <f>SEKTOR_USD!J40*$B$54</f>
        <v>226758551.15340382</v>
      </c>
      <c r="K40" s="95">
        <f>SEKTOR_USD!K40*$C$54</f>
        <v>280954267.74694175</v>
      </c>
      <c r="L40" s="96">
        <f t="shared" si="2"/>
        <v>23.900186483760926</v>
      </c>
      <c r="M40" s="96">
        <f>K40/K$43*100</f>
        <v>3.1372685380693301</v>
      </c>
    </row>
    <row r="41" spans="1:13" ht="16.8" x14ac:dyDescent="0.3">
      <c r="A41" s="89" t="s">
        <v>30</v>
      </c>
      <c r="B41" s="90">
        <f>SEKTOR_USD!B41*$B$52</f>
        <v>19411668.449439403</v>
      </c>
      <c r="C41" s="90">
        <f>SEKTOR_USD!C41*$C$52</f>
        <v>24431182.592157818</v>
      </c>
      <c r="D41" s="93">
        <f t="shared" si="0"/>
        <v>25.858231381771702</v>
      </c>
      <c r="E41" s="93">
        <f>C41/C$43*100</f>
        <v>2.7829384702631246</v>
      </c>
      <c r="F41" s="90">
        <f>SEKTOR_USD!F41*$B$53</f>
        <v>162116810.00568351</v>
      </c>
      <c r="G41" s="90">
        <f>SEKTOR_USD!G41*$C$53</f>
        <v>198346636.95018867</v>
      </c>
      <c r="H41" s="93">
        <f t="shared" si="1"/>
        <v>22.347976710888283</v>
      </c>
      <c r="I41" s="93">
        <f>G41/G$43*100</f>
        <v>2.6165322763970957</v>
      </c>
      <c r="J41" s="90">
        <f>SEKTOR_USD!J41*$B$54</f>
        <v>190592916.30303997</v>
      </c>
      <c r="K41" s="90">
        <f>SEKTOR_USD!K41*$C$54</f>
        <v>233765862.5280377</v>
      </c>
      <c r="L41" s="93">
        <f t="shared" si="2"/>
        <v>22.651915434440056</v>
      </c>
      <c r="M41" s="93">
        <f>K41/K$43*100</f>
        <v>2.6103404360613629</v>
      </c>
    </row>
    <row r="42" spans="1:13" ht="13.8" x14ac:dyDescent="0.25">
      <c r="A42" s="94" t="str">
        <f>SEKTOR_USD!A42</f>
        <v xml:space="preserve"> Madencilik Ürünleri</v>
      </c>
      <c r="B42" s="95">
        <f>SEKTOR_USD!B42*$B$52</f>
        <v>19411668.449439403</v>
      </c>
      <c r="C42" s="95">
        <f>SEKTOR_USD!C42*$C$52</f>
        <v>24431182.592157818</v>
      </c>
      <c r="D42" s="96">
        <f t="shared" si="0"/>
        <v>25.858231381771702</v>
      </c>
      <c r="E42" s="96">
        <f>C42/C$43*100</f>
        <v>2.7829384702631246</v>
      </c>
      <c r="F42" s="95">
        <f>SEKTOR_USD!F42*$B$53</f>
        <v>162116810.00568351</v>
      </c>
      <c r="G42" s="95">
        <f>SEKTOR_USD!G42*$C$53</f>
        <v>198346636.95018867</v>
      </c>
      <c r="H42" s="96">
        <f t="shared" si="1"/>
        <v>22.347976710888283</v>
      </c>
      <c r="I42" s="96">
        <f>G42/G$43*100</f>
        <v>2.6165322763970957</v>
      </c>
      <c r="J42" s="95">
        <f>SEKTOR_USD!J42*$B$54</f>
        <v>190592916.30303997</v>
      </c>
      <c r="K42" s="95">
        <f>SEKTOR_USD!K42*$C$54</f>
        <v>233765862.5280377</v>
      </c>
      <c r="L42" s="96">
        <f t="shared" si="2"/>
        <v>22.651915434440056</v>
      </c>
      <c r="M42" s="96">
        <f>K42/K$43*100</f>
        <v>2.6103404360613629</v>
      </c>
    </row>
    <row r="43" spans="1:13" ht="17.399999999999999" x14ac:dyDescent="0.3">
      <c r="A43" s="97" t="s">
        <v>32</v>
      </c>
      <c r="B43" s="98">
        <f>SEKTOR_USD!B43*$B$52</f>
        <v>700182247.75315928</v>
      </c>
      <c r="C43" s="98">
        <f>SEKTOR_USD!C43*$C$52</f>
        <v>877891583.05924988</v>
      </c>
      <c r="D43" s="99">
        <f>(C43-B43)/B43*100</f>
        <v>25.380440003491756</v>
      </c>
      <c r="E43" s="100">
        <f>C43/C$43*100</f>
        <v>100</v>
      </c>
      <c r="F43" s="98">
        <f>SEKTOR_USD!F43*$B$53</f>
        <v>6057423975.3016376</v>
      </c>
      <c r="G43" s="98">
        <f>SEKTOR_USD!G43*$C$53</f>
        <v>7580515583.140728</v>
      </c>
      <c r="H43" s="99">
        <f>(G43-F43)/F43*100</f>
        <v>25.144213349590505</v>
      </c>
      <c r="I43" s="99">
        <f>G43/G$43*100</f>
        <v>100</v>
      </c>
      <c r="J43" s="98">
        <f>SEKTOR_USD!J43*$B$54</f>
        <v>7205025067.1814108</v>
      </c>
      <c r="K43" s="98">
        <f>SEKTOR_USD!K43*$C$54</f>
        <v>8955378359.7957649</v>
      </c>
      <c r="L43" s="99">
        <f>(K43-J43)/J43*100</f>
        <v>24.293507327089543</v>
      </c>
      <c r="M43" s="99">
        <f>K43/K$43*100</f>
        <v>100</v>
      </c>
    </row>
    <row r="44" spans="1:13" ht="13.8" hidden="1" x14ac:dyDescent="0.25">
      <c r="A44" s="41" t="s">
        <v>33</v>
      </c>
      <c r="B44" s="39" t="e">
        <f>SEKTOR_USD!#REF!*2.1157</f>
        <v>#REF!</v>
      </c>
      <c r="C44" s="39" t="e">
        <f>SEKTOR_USD!#REF!*2.7012</f>
        <v>#REF!</v>
      </c>
      <c r="D44" s="40"/>
      <c r="E44" s="40"/>
      <c r="F44" s="39" t="e">
        <f>SEKTOR_USD!#REF!*2.1642</f>
        <v>#REF!</v>
      </c>
      <c r="G44" s="39" t="e">
        <f>SEKTOR_USD!#REF!*2.5613</f>
        <v>#REF!</v>
      </c>
      <c r="H44" s="40" t="e">
        <f>(G44-F44)/F44*100</f>
        <v>#REF!</v>
      </c>
      <c r="I44" s="40" t="e">
        <f t="shared" ref="I44:I45" si="3">G44/G$45*100</f>
        <v>#REF!</v>
      </c>
      <c r="J44" s="39" t="e">
        <f>SEKTOR_USD!#REF!*2.0809</f>
        <v>#REF!</v>
      </c>
      <c r="K44" s="39" t="e">
        <f>SEKTOR_USD!#REF!*2.3856</f>
        <v>#REF!</v>
      </c>
      <c r="L44" s="40" t="e">
        <f>(K44-J44)/J44*100</f>
        <v>#REF!</v>
      </c>
      <c r="M44" s="40" t="e">
        <f t="shared" ref="M44:M45" si="4">K44/K$45*100</f>
        <v>#REF!</v>
      </c>
    </row>
    <row r="45" spans="1:13" s="22" customFormat="1" ht="17.399999999999999" hidden="1" x14ac:dyDescent="0.3">
      <c r="A45" s="42" t="s">
        <v>34</v>
      </c>
      <c r="B45" s="43" t="e">
        <f>SEKTOR_USD!#REF!*2.1157</f>
        <v>#REF!</v>
      </c>
      <c r="C45" s="43" t="e">
        <f>SEKTOR_USD!#REF!*2.7012</f>
        <v>#REF!</v>
      </c>
      <c r="D45" s="44" t="e">
        <f>(C45-B45)/B45*100</f>
        <v>#REF!</v>
      </c>
      <c r="E45" s="45" t="e">
        <f>C45/C$45*100</f>
        <v>#REF!</v>
      </c>
      <c r="F45" s="43" t="e">
        <f>SEKTOR_USD!#REF!*2.1642</f>
        <v>#REF!</v>
      </c>
      <c r="G45" s="43" t="e">
        <f>SEKTOR_USD!#REF!*2.5613</f>
        <v>#REF!</v>
      </c>
      <c r="H45" s="44" t="e">
        <f>(G45-F45)/F45*100</f>
        <v>#REF!</v>
      </c>
      <c r="I45" s="45" t="e">
        <f t="shared" si="3"/>
        <v>#REF!</v>
      </c>
      <c r="J45" s="43" t="e">
        <f>SEKTOR_USD!#REF!*2.0809</f>
        <v>#REF!</v>
      </c>
      <c r="K45" s="43" t="e">
        <f>SEKTOR_USD!#REF!*2.3856</f>
        <v>#REF!</v>
      </c>
      <c r="L45" s="44" t="e">
        <f>(K45-J45)/J45*100</f>
        <v>#REF!</v>
      </c>
      <c r="M45" s="45" t="e">
        <f t="shared" si="4"/>
        <v>#REF!</v>
      </c>
    </row>
    <row r="46" spans="1:13" s="22" customFormat="1" ht="17.399999999999999" hidden="1" x14ac:dyDescent="0.3">
      <c r="A46" s="23"/>
      <c r="B46" s="24"/>
      <c r="C46" s="24"/>
      <c r="D46" s="25"/>
      <c r="E46" s="26"/>
      <c r="F46" s="26"/>
      <c r="G46" s="26"/>
      <c r="H46" s="26"/>
      <c r="I46" s="26"/>
    </row>
    <row r="47" spans="1:13" hidden="1" x14ac:dyDescent="0.25">
      <c r="A47" s="1" t="s">
        <v>113</v>
      </c>
    </row>
    <row r="48" spans="1:13" hidden="1" x14ac:dyDescent="0.25">
      <c r="A48" s="1" t="s">
        <v>110</v>
      </c>
    </row>
    <row r="50" spans="1:3" x14ac:dyDescent="0.25">
      <c r="A50" s="27" t="s">
        <v>114</v>
      </c>
    </row>
    <row r="51" spans="1:3" x14ac:dyDescent="0.25">
      <c r="A51" s="80"/>
      <c r="B51" s="81">
        <v>2024</v>
      </c>
      <c r="C51" s="81">
        <v>2025</v>
      </c>
    </row>
    <row r="52" spans="1:3" x14ac:dyDescent="0.25">
      <c r="A52" s="83" t="s">
        <v>221</v>
      </c>
      <c r="B52" s="82">
        <v>34.262607000000003</v>
      </c>
      <c r="C52" s="82">
        <v>41.847825999999998</v>
      </c>
    </row>
    <row r="53" spans="1:3" x14ac:dyDescent="0.25">
      <c r="A53" s="81" t="s">
        <v>222</v>
      </c>
      <c r="B53" s="82">
        <v>32.501348199999995</v>
      </c>
      <c r="C53" s="82">
        <v>38.951618499999988</v>
      </c>
    </row>
    <row r="54" spans="1:3" x14ac:dyDescent="0.25">
      <c r="A54" s="81" t="s">
        <v>223</v>
      </c>
      <c r="B54" s="82">
        <v>31.895657499999999</v>
      </c>
      <c r="C54" s="82">
        <v>38.247262583333324</v>
      </c>
    </row>
  </sheetData>
  <mergeCells count="5">
    <mergeCell ref="B6:E6"/>
    <mergeCell ref="F6:I6"/>
    <mergeCell ref="J6:M6"/>
    <mergeCell ref="A5:M5"/>
    <mergeCell ref="B1:J1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8"/>
  <sheetViews>
    <sheetView showGridLines="0" zoomScale="80" zoomScaleNormal="80" workbookViewId="0">
      <selection activeCell="H1" sqref="H1"/>
    </sheetView>
  </sheetViews>
  <sheetFormatPr defaultColWidth="9.109375" defaultRowHeight="13.2" x14ac:dyDescent="0.25"/>
  <cols>
    <col min="1" max="1" width="51" style="17" customWidth="1"/>
    <col min="2" max="2" width="14.44140625" style="17" customWidth="1"/>
    <col min="3" max="3" width="17.88671875" style="17" bestFit="1" customWidth="1"/>
    <col min="4" max="4" width="14.44140625" style="17" customWidth="1"/>
    <col min="5" max="5" width="17.88671875" style="17" bestFit="1" customWidth="1"/>
    <col min="6" max="6" width="19.88671875" style="17" bestFit="1" customWidth="1"/>
    <col min="7" max="7" width="19.88671875" style="17" customWidth="1"/>
    <col min="8" max="16384" width="9.109375" style="17"/>
  </cols>
  <sheetData>
    <row r="1" spans="1:7" x14ac:dyDescent="0.25">
      <c r="B1" s="18"/>
    </row>
    <row r="2" spans="1:7" x14ac:dyDescent="0.25">
      <c r="B2" s="18"/>
    </row>
    <row r="3" spans="1:7" x14ac:dyDescent="0.25">
      <c r="B3" s="18"/>
    </row>
    <row r="4" spans="1:7" x14ac:dyDescent="0.25">
      <c r="B4" s="18"/>
      <c r="C4" s="18"/>
    </row>
    <row r="5" spans="1:7" ht="24.6" x14ac:dyDescent="0.25">
      <c r="A5" s="146" t="s">
        <v>36</v>
      </c>
      <c r="B5" s="147"/>
      <c r="C5" s="147"/>
      <c r="D5" s="147"/>
      <c r="E5" s="147"/>
      <c r="F5" s="147"/>
      <c r="G5" s="148"/>
    </row>
    <row r="6" spans="1:7" ht="50.25" customHeight="1" x14ac:dyDescent="0.25">
      <c r="A6" s="87"/>
      <c r="B6" s="149" t="s">
        <v>117</v>
      </c>
      <c r="C6" s="149"/>
      <c r="D6" s="149" t="s">
        <v>122</v>
      </c>
      <c r="E6" s="149"/>
      <c r="F6" s="149" t="s">
        <v>118</v>
      </c>
      <c r="G6" s="149"/>
    </row>
    <row r="7" spans="1:7" ht="28.2" x14ac:dyDescent="0.3">
      <c r="A7" s="88" t="s">
        <v>1</v>
      </c>
      <c r="B7" s="101" t="s">
        <v>37</v>
      </c>
      <c r="C7" s="101" t="s">
        <v>38</v>
      </c>
      <c r="D7" s="101" t="s">
        <v>37</v>
      </c>
      <c r="E7" s="101" t="s">
        <v>38</v>
      </c>
      <c r="F7" s="101" t="s">
        <v>37</v>
      </c>
      <c r="G7" s="101" t="s">
        <v>38</v>
      </c>
    </row>
    <row r="8" spans="1:7" ht="16.8" x14ac:dyDescent="0.3">
      <c r="A8" s="89" t="s">
        <v>2</v>
      </c>
      <c r="B8" s="102">
        <f>SEKTOR_USD!D8</f>
        <v>-2.0956397297554972</v>
      </c>
      <c r="C8" s="102">
        <f>SEKTOR_TL!D8</f>
        <v>19.578893492561853</v>
      </c>
      <c r="D8" s="102">
        <f>SEKTOR_USD!H8</f>
        <v>-0.41076240350276422</v>
      </c>
      <c r="E8" s="102">
        <f>SEKTOR_TL!H8</f>
        <v>19.353879281986725</v>
      </c>
      <c r="F8" s="102">
        <f>SEKTOR_USD!L8</f>
        <v>-0.10944573342874446</v>
      </c>
      <c r="G8" s="102">
        <f>SEKTOR_TL!L8</f>
        <v>19.782458117637429</v>
      </c>
    </row>
    <row r="9" spans="1:7" s="21" customFormat="1" ht="15.6" x14ac:dyDescent="0.3">
      <c r="A9" s="92" t="s">
        <v>3</v>
      </c>
      <c r="B9" s="102">
        <f>SEKTOR_USD!D9</f>
        <v>-5.5874903097089064</v>
      </c>
      <c r="C9" s="102">
        <f>SEKTOR_TL!D9</f>
        <v>15.314000412829513</v>
      </c>
      <c r="D9" s="102">
        <f>SEKTOR_USD!H9</f>
        <v>-1.3185103656935075</v>
      </c>
      <c r="E9" s="102">
        <f>SEKTOR_TL!H9</f>
        <v>18.265978186320602</v>
      </c>
      <c r="F9" s="102">
        <f>SEKTOR_USD!L9</f>
        <v>-1.1419565444687267</v>
      </c>
      <c r="G9" s="102">
        <f>SEKTOR_TL!L9</f>
        <v>18.544336216247668</v>
      </c>
    </row>
    <row r="10" spans="1:7" ht="13.8" x14ac:dyDescent="0.25">
      <c r="A10" s="94" t="s">
        <v>4</v>
      </c>
      <c r="B10" s="103">
        <f>SEKTOR_USD!D10</f>
        <v>5.7940799066832378</v>
      </c>
      <c r="C10" s="103">
        <f>SEKTOR_TL!D10</f>
        <v>29.215276810809399</v>
      </c>
      <c r="D10" s="103">
        <f>SEKTOR_USD!H10</f>
        <v>4.3556053682318145</v>
      </c>
      <c r="E10" s="103">
        <f>SEKTOR_TL!H10</f>
        <v>25.066188135540695</v>
      </c>
      <c r="F10" s="103">
        <f>SEKTOR_USD!L10</f>
        <v>2.7212474924452423</v>
      </c>
      <c r="G10" s="103">
        <f>SEKTOR_TL!L10</f>
        <v>23.176847059231267</v>
      </c>
    </row>
    <row r="11" spans="1:7" ht="13.8" x14ac:dyDescent="0.25">
      <c r="A11" s="94" t="s">
        <v>5</v>
      </c>
      <c r="B11" s="103">
        <f>SEKTOR_USD!D11</f>
        <v>15.848180076271149</v>
      </c>
      <c r="C11" s="103">
        <f>SEKTOR_TL!D11</f>
        <v>41.495201525338146</v>
      </c>
      <c r="D11" s="103">
        <f>SEKTOR_USD!H11</f>
        <v>-4.7150086174634831</v>
      </c>
      <c r="E11" s="103">
        <f>SEKTOR_TL!H11</f>
        <v>14.19540538039433</v>
      </c>
      <c r="F11" s="103">
        <f>SEKTOR_USD!L11</f>
        <v>-8.3892007378872613</v>
      </c>
      <c r="G11" s="103">
        <f>SEKTOR_TL!L11</f>
        <v>9.8538976613686362</v>
      </c>
    </row>
    <row r="12" spans="1:7" ht="13.8" x14ac:dyDescent="0.25">
      <c r="A12" s="94" t="s">
        <v>6</v>
      </c>
      <c r="B12" s="103">
        <f>SEKTOR_USD!D12</f>
        <v>-16.216611961960059</v>
      </c>
      <c r="C12" s="103">
        <f>SEKTOR_TL!D12</f>
        <v>2.3317532231676359</v>
      </c>
      <c r="D12" s="103">
        <f>SEKTOR_USD!H12</f>
        <v>-4.5116036588464024</v>
      </c>
      <c r="E12" s="103">
        <f>SEKTOR_TL!H12</f>
        <v>14.439178417140546</v>
      </c>
      <c r="F12" s="103">
        <f>SEKTOR_USD!L12</f>
        <v>-2.853006109641826</v>
      </c>
      <c r="G12" s="103">
        <f>SEKTOR_TL!L12</f>
        <v>16.492553398719171</v>
      </c>
    </row>
    <row r="13" spans="1:7" ht="13.8" x14ac:dyDescent="0.25">
      <c r="A13" s="94" t="s">
        <v>7</v>
      </c>
      <c r="B13" s="103">
        <f>SEKTOR_USD!D13</f>
        <v>-18.180228663909869</v>
      </c>
      <c r="C13" s="103">
        <f>SEKTOR_TL!D13</f>
        <v>-6.6578289489573533E-2</v>
      </c>
      <c r="D13" s="103">
        <f>SEKTOR_USD!H13</f>
        <v>-4.3755506827074644</v>
      </c>
      <c r="E13" s="103">
        <f>SEKTOR_TL!H13</f>
        <v>14.602232687681651</v>
      </c>
      <c r="F13" s="103">
        <f>SEKTOR_USD!L13</f>
        <v>-2.4610434759333097</v>
      </c>
      <c r="G13" s="103">
        <f>SEKTOR_TL!L13</f>
        <v>16.962570289711447</v>
      </c>
    </row>
    <row r="14" spans="1:7" ht="13.8" x14ac:dyDescent="0.25">
      <c r="A14" s="94" t="s">
        <v>8</v>
      </c>
      <c r="B14" s="103">
        <f>SEKTOR_USD!D14</f>
        <v>-35.943521389070639</v>
      </c>
      <c r="C14" s="103">
        <f>SEKTOR_TL!D14</f>
        <v>-21.762393297074759</v>
      </c>
      <c r="D14" s="103">
        <f>SEKTOR_USD!H14</f>
        <v>-11.795305858084998</v>
      </c>
      <c r="E14" s="103">
        <f>SEKTOR_TL!H14</f>
        <v>5.7099408610088709</v>
      </c>
      <c r="F14" s="103">
        <f>SEKTOR_USD!L14</f>
        <v>-4.6467620180168225</v>
      </c>
      <c r="G14" s="103">
        <f>SEKTOR_TL!L14</f>
        <v>14.341594346126374</v>
      </c>
    </row>
    <row r="15" spans="1:7" ht="13.8" x14ac:dyDescent="0.25">
      <c r="A15" s="94" t="s">
        <v>9</v>
      </c>
      <c r="B15" s="103">
        <f>SEKTOR_USD!D15</f>
        <v>-41.444584497565728</v>
      </c>
      <c r="C15" s="103">
        <f>SEKTOR_TL!D15</f>
        <v>-28.481307937146415</v>
      </c>
      <c r="D15" s="103">
        <f>SEKTOR_USD!H15</f>
        <v>-37.497978821669271</v>
      </c>
      <c r="E15" s="103">
        <f>SEKTOR_TL!H15</f>
        <v>-25.093726283722013</v>
      </c>
      <c r="F15" s="103">
        <f>SEKTOR_USD!L15</f>
        <v>-26.819296474379311</v>
      </c>
      <c r="G15" s="103">
        <f>SEKTOR_TL!L15</f>
        <v>-12.246311781549537</v>
      </c>
    </row>
    <row r="16" spans="1:7" ht="13.8" x14ac:dyDescent="0.25">
      <c r="A16" s="94" t="s">
        <v>10</v>
      </c>
      <c r="B16" s="103">
        <f>SEKTOR_USD!D16</f>
        <v>-9.8716703713651892</v>
      </c>
      <c r="C16" s="103">
        <f>SEKTOR_TL!D16</f>
        <v>10.081368179886431</v>
      </c>
      <c r="D16" s="103">
        <f>SEKTOR_USD!H16</f>
        <v>10.422758581424436</v>
      </c>
      <c r="E16" s="103">
        <f>SEKTOR_TL!H16</f>
        <v>32.337438419900536</v>
      </c>
      <c r="F16" s="103">
        <f>SEKTOR_USD!L16</f>
        <v>12.564320459257766</v>
      </c>
      <c r="G16" s="103">
        <f>SEKTOR_TL!L16</f>
        <v>34.980039904169118</v>
      </c>
    </row>
    <row r="17" spans="1:7" ht="13.8" x14ac:dyDescent="0.25">
      <c r="A17" s="104" t="s">
        <v>11</v>
      </c>
      <c r="B17" s="103">
        <f>SEKTOR_USD!D17</f>
        <v>14.552405364974938</v>
      </c>
      <c r="C17" s="103">
        <f>SEKTOR_TL!D17</f>
        <v>39.912562041613945</v>
      </c>
      <c r="D17" s="103">
        <f>SEKTOR_USD!H17</f>
        <v>14.882418642586739</v>
      </c>
      <c r="E17" s="103">
        <f>SEKTOR_TL!H17</f>
        <v>37.682169852982462</v>
      </c>
      <c r="F17" s="103">
        <f>SEKTOR_USD!L17</f>
        <v>14.82411196022122</v>
      </c>
      <c r="G17" s="103">
        <f>SEKTOR_TL!L17</f>
        <v>37.689839472368476</v>
      </c>
    </row>
    <row r="18" spans="1:7" s="21" customFormat="1" ht="15.6" x14ac:dyDescent="0.3">
      <c r="A18" s="92" t="s">
        <v>12</v>
      </c>
      <c r="B18" s="102">
        <f>SEKTOR_USD!D18</f>
        <v>4.1882732358802031</v>
      </c>
      <c r="C18" s="102">
        <f>SEKTOR_TL!D18</f>
        <v>27.253969016881026</v>
      </c>
      <c r="D18" s="102">
        <f>SEKTOR_USD!H18</f>
        <v>2.2675445743889711</v>
      </c>
      <c r="E18" s="102">
        <f>SEKTOR_TL!H18</f>
        <v>22.563727408493879</v>
      </c>
      <c r="F18" s="102">
        <f>SEKTOR_USD!L18</f>
        <v>4.1000396253641025</v>
      </c>
      <c r="G18" s="102">
        <f>SEKTOR_TL!L18</f>
        <v>24.830207701054764</v>
      </c>
    </row>
    <row r="19" spans="1:7" ht="13.8" x14ac:dyDescent="0.25">
      <c r="A19" s="94" t="s">
        <v>13</v>
      </c>
      <c r="B19" s="103">
        <f>SEKTOR_USD!D19</f>
        <v>4.1882732358802031</v>
      </c>
      <c r="C19" s="103">
        <f>SEKTOR_TL!D19</f>
        <v>27.253969016881026</v>
      </c>
      <c r="D19" s="103">
        <f>SEKTOR_USD!H19</f>
        <v>2.2675445743889711</v>
      </c>
      <c r="E19" s="103">
        <f>SEKTOR_TL!H19</f>
        <v>22.563727408493879</v>
      </c>
      <c r="F19" s="103">
        <f>SEKTOR_USD!L19</f>
        <v>4.1000396253641025</v>
      </c>
      <c r="G19" s="103">
        <f>SEKTOR_TL!L19</f>
        <v>24.830207701054764</v>
      </c>
    </row>
    <row r="20" spans="1:7" s="21" customFormat="1" ht="15.6" x14ac:dyDescent="0.3">
      <c r="A20" s="92" t="s">
        <v>109</v>
      </c>
      <c r="B20" s="102">
        <f>SEKTOR_USD!D20</f>
        <v>6.3053774136905911</v>
      </c>
      <c r="C20" s="102">
        <f>SEKTOR_TL!D20</f>
        <v>29.839767793281275</v>
      </c>
      <c r="D20" s="102">
        <f>SEKTOR_USD!H20</f>
        <v>1.0416319784329442</v>
      </c>
      <c r="E20" s="102">
        <f>SEKTOR_TL!H20</f>
        <v>21.094518209595975</v>
      </c>
      <c r="F20" s="102">
        <f>SEKTOR_USD!L20</f>
        <v>1.0761998439095568</v>
      </c>
      <c r="G20" s="102">
        <f>SEKTOR_TL!L20</f>
        <v>21.204209581052954</v>
      </c>
    </row>
    <row r="21" spans="1:7" ht="13.8" x14ac:dyDescent="0.25">
      <c r="A21" s="94" t="s">
        <v>108</v>
      </c>
      <c r="B21" s="103">
        <f>SEKTOR_USD!D21</f>
        <v>6.3053774136905911</v>
      </c>
      <c r="C21" s="103">
        <f>SEKTOR_TL!D21</f>
        <v>29.839767793281275</v>
      </c>
      <c r="D21" s="103">
        <f>SEKTOR_USD!H21</f>
        <v>1.0416319784329442</v>
      </c>
      <c r="E21" s="103">
        <f>SEKTOR_TL!H21</f>
        <v>21.094518209595975</v>
      </c>
      <c r="F21" s="103">
        <f>SEKTOR_USD!L21</f>
        <v>1.0761998439095568</v>
      </c>
      <c r="G21" s="103">
        <f>SEKTOR_TL!L21</f>
        <v>21.204209581052954</v>
      </c>
    </row>
    <row r="22" spans="1:7" ht="16.8" x14ac:dyDescent="0.3">
      <c r="A22" s="89" t="s">
        <v>14</v>
      </c>
      <c r="B22" s="102">
        <f>SEKTOR_USD!D22</f>
        <v>3.612298611072795</v>
      </c>
      <c r="C22" s="102">
        <f>SEKTOR_TL!D22</f>
        <v>26.550482388459688</v>
      </c>
      <c r="D22" s="102">
        <f>SEKTOR_USD!H22</f>
        <v>5.433644591523632</v>
      </c>
      <c r="E22" s="102">
        <f>SEKTOR_TL!H22</f>
        <v>26.358176772298226</v>
      </c>
      <c r="F22" s="102">
        <f>SEKTOR_USD!L22</f>
        <v>4.4359334608836818</v>
      </c>
      <c r="G22" s="102">
        <f>SEKTOR_TL!L22</f>
        <v>25.232990422409252</v>
      </c>
    </row>
    <row r="23" spans="1:7" s="21" customFormat="1" ht="15.6" x14ac:dyDescent="0.3">
      <c r="A23" s="92" t="s">
        <v>15</v>
      </c>
      <c r="B23" s="102">
        <f>SEKTOR_USD!D23</f>
        <v>0.85243534257760811</v>
      </c>
      <c r="C23" s="102">
        <f>SEKTOR_TL!D23</f>
        <v>23.179627454864626</v>
      </c>
      <c r="D23" s="102">
        <f>SEKTOR_USD!H23</f>
        <v>-0.69571309499159029</v>
      </c>
      <c r="E23" s="102">
        <f>SEKTOR_TL!H23</f>
        <v>19.01237681390807</v>
      </c>
      <c r="F23" s="102">
        <f>SEKTOR_USD!L23</f>
        <v>-0.27737308687092149</v>
      </c>
      <c r="G23" s="102">
        <f>SEKTOR_TL!L23</f>
        <v>19.581090217257014</v>
      </c>
    </row>
    <row r="24" spans="1:7" ht="13.8" x14ac:dyDescent="0.25">
      <c r="A24" s="94" t="s">
        <v>16</v>
      </c>
      <c r="B24" s="103">
        <f>SEKTOR_USD!D24</f>
        <v>0.11110088708300032</v>
      </c>
      <c r="C24" s="103">
        <f>SEKTOR_TL!D24</f>
        <v>22.274172849459323</v>
      </c>
      <c r="D24" s="103">
        <f>SEKTOR_USD!H24</f>
        <v>0.40310396872289916</v>
      </c>
      <c r="E24" s="103">
        <f>SEKTOR_TL!H24</f>
        <v>20.329266895012367</v>
      </c>
      <c r="F24" s="103">
        <f>SEKTOR_USD!L24</f>
        <v>1.0781893493944272</v>
      </c>
      <c r="G24" s="103">
        <f>SEKTOR_TL!L24</f>
        <v>21.206595270662611</v>
      </c>
    </row>
    <row r="25" spans="1:7" ht="13.8" x14ac:dyDescent="0.25">
      <c r="A25" s="94" t="s">
        <v>17</v>
      </c>
      <c r="B25" s="103">
        <f>SEKTOR_USD!D25</f>
        <v>-1.9882345037923257</v>
      </c>
      <c r="C25" s="103">
        <f>SEKTOR_TL!D25</f>
        <v>19.710076598610915</v>
      </c>
      <c r="D25" s="103">
        <f>SEKTOR_USD!H25</f>
        <v>-4.2114089473625578</v>
      </c>
      <c r="E25" s="103">
        <f>SEKTOR_TL!H25</f>
        <v>14.798950258157189</v>
      </c>
      <c r="F25" s="103">
        <f>SEKTOR_USD!L25</f>
        <v>-4.394506599500744</v>
      </c>
      <c r="G25" s="103">
        <f>SEKTOR_TL!L25</f>
        <v>14.644083148247889</v>
      </c>
    </row>
    <row r="26" spans="1:7" ht="13.8" x14ac:dyDescent="0.25">
      <c r="A26" s="94" t="s">
        <v>18</v>
      </c>
      <c r="B26" s="103">
        <f>SEKTOR_USD!D26</f>
        <v>4.4972365665315772</v>
      </c>
      <c r="C26" s="103">
        <f>SEKTOR_TL!D26</f>
        <v>27.631332120087936</v>
      </c>
      <c r="D26" s="103">
        <f>SEKTOR_USD!H26</f>
        <v>-2.4174555057117177</v>
      </c>
      <c r="E26" s="103">
        <f>SEKTOR_TL!H26</f>
        <v>16.948934610681523</v>
      </c>
      <c r="F26" s="103">
        <f>SEKTOR_USD!L26</f>
        <v>-2.5093418337475897</v>
      </c>
      <c r="G26" s="103">
        <f>SEKTOR_TL!L26</f>
        <v>16.904653942520078</v>
      </c>
    </row>
    <row r="27" spans="1:7" s="21" customFormat="1" ht="15.6" x14ac:dyDescent="0.3">
      <c r="A27" s="92" t="s">
        <v>19</v>
      </c>
      <c r="B27" s="102">
        <f>SEKTOR_USD!D27</f>
        <v>7.9538989965286673</v>
      </c>
      <c r="C27" s="102">
        <f>SEKTOR_TL!D27</f>
        <v>31.853246929759493</v>
      </c>
      <c r="D27" s="102">
        <f>SEKTOR_USD!H27</f>
        <v>5.4526945974779082</v>
      </c>
      <c r="E27" s="102">
        <f>SEKTOR_TL!H27</f>
        <v>26.381007473344443</v>
      </c>
      <c r="F27" s="102">
        <f>SEKTOR_USD!L27</f>
        <v>3.2887098108686788</v>
      </c>
      <c r="G27" s="102">
        <f>SEKTOR_TL!L27</f>
        <v>23.85731211309913</v>
      </c>
    </row>
    <row r="28" spans="1:7" ht="13.8" x14ac:dyDescent="0.25">
      <c r="A28" s="94" t="s">
        <v>20</v>
      </c>
      <c r="B28" s="103">
        <f>SEKTOR_USD!D28</f>
        <v>7.9538989965286673</v>
      </c>
      <c r="C28" s="103">
        <f>SEKTOR_TL!D28</f>
        <v>31.853246929759493</v>
      </c>
      <c r="D28" s="103">
        <f>SEKTOR_USD!H28</f>
        <v>5.4526945974779082</v>
      </c>
      <c r="E28" s="103">
        <f>SEKTOR_TL!H28</f>
        <v>26.381007473344443</v>
      </c>
      <c r="F28" s="103">
        <f>SEKTOR_USD!L28</f>
        <v>3.2887098108686788</v>
      </c>
      <c r="G28" s="103">
        <f>SEKTOR_TL!L28</f>
        <v>23.85731211309913</v>
      </c>
    </row>
    <row r="29" spans="1:7" s="21" customFormat="1" ht="15.6" x14ac:dyDescent="0.3">
      <c r="A29" s="92" t="s">
        <v>21</v>
      </c>
      <c r="B29" s="102">
        <f>SEKTOR_USD!D29</f>
        <v>3.049933776732717</v>
      </c>
      <c r="C29" s="102">
        <f>SEKTOR_TL!D29</f>
        <v>25.863618550690941</v>
      </c>
      <c r="D29" s="102">
        <f>SEKTOR_USD!H29</f>
        <v>6.0438791627016197</v>
      </c>
      <c r="E29" s="102">
        <f>SEKTOR_TL!H29</f>
        <v>27.08951948663017</v>
      </c>
      <c r="F29" s="102">
        <f>SEKTOR_USD!L29</f>
        <v>5.1627397730333504</v>
      </c>
      <c r="G29" s="102">
        <f>SEKTOR_TL!L29</f>
        <v>26.104530752562709</v>
      </c>
    </row>
    <row r="30" spans="1:7" ht="13.8" x14ac:dyDescent="0.25">
      <c r="A30" s="94" t="s">
        <v>22</v>
      </c>
      <c r="B30" s="103">
        <f>SEKTOR_USD!D30</f>
        <v>-3.792699578609299</v>
      </c>
      <c r="C30" s="103">
        <f>SEKTOR_TL!D30</f>
        <v>17.506130457734404</v>
      </c>
      <c r="D30" s="103">
        <f>SEKTOR_USD!H30</f>
        <v>-6.2389790956388236</v>
      </c>
      <c r="E30" s="103">
        <f>SEKTOR_TL!H30</f>
        <v>12.368985248347371</v>
      </c>
      <c r="F30" s="103">
        <f>SEKTOR_USD!L30</f>
        <v>-5.9816437486287528</v>
      </c>
      <c r="G30" s="103">
        <f>SEKTOR_TL!L30</f>
        <v>12.740888291754906</v>
      </c>
    </row>
    <row r="31" spans="1:7" ht="13.8" x14ac:dyDescent="0.25">
      <c r="A31" s="94" t="s">
        <v>23</v>
      </c>
      <c r="B31" s="103">
        <f>SEKTOR_USD!D31</f>
        <v>6.866339224624876</v>
      </c>
      <c r="C31" s="103">
        <f>SEKTOR_TL!D31</f>
        <v>30.524917999645407</v>
      </c>
      <c r="D31" s="103">
        <f>SEKTOR_USD!H31</f>
        <v>11.623344431668418</v>
      </c>
      <c r="E31" s="103">
        <f>SEKTOR_TL!H31</f>
        <v>33.776294486037564</v>
      </c>
      <c r="F31" s="103">
        <f>SEKTOR_USD!L31</f>
        <v>10.663255171895161</v>
      </c>
      <c r="G31" s="103">
        <f>SEKTOR_TL!L31</f>
        <v>32.700402206347185</v>
      </c>
    </row>
    <row r="32" spans="1:7" ht="13.8" x14ac:dyDescent="0.25">
      <c r="A32" s="94" t="s">
        <v>24</v>
      </c>
      <c r="B32" s="103">
        <f>SEKTOR_USD!D32</f>
        <v>76.372612725860407</v>
      </c>
      <c r="C32" s="103">
        <f>SEKTOR_TL!D32</f>
        <v>115.41882112231538</v>
      </c>
      <c r="D32" s="103">
        <f>SEKTOR_USD!H32</f>
        <v>16.276915519338196</v>
      </c>
      <c r="E32" s="103">
        <f>SEKTOR_TL!H32</f>
        <v>39.353420842584939</v>
      </c>
      <c r="F32" s="103">
        <f>SEKTOR_USD!L32</f>
        <v>7.0699981580692004</v>
      </c>
      <c r="G32" s="103">
        <f>SEKTOR_TL!L32</f>
        <v>28.391594822859133</v>
      </c>
    </row>
    <row r="33" spans="1:7" ht="13.8" x14ac:dyDescent="0.25">
      <c r="A33" s="94" t="s">
        <v>104</v>
      </c>
      <c r="B33" s="103">
        <f>SEKTOR_USD!D33</f>
        <v>6.0944225058093977</v>
      </c>
      <c r="C33" s="103">
        <f>SEKTOR_TL!D33</f>
        <v>29.582110683918323</v>
      </c>
      <c r="D33" s="103">
        <f>SEKTOR_USD!H33</f>
        <v>5.7250318179427682</v>
      </c>
      <c r="E33" s="103">
        <f>SEKTOR_TL!H33</f>
        <v>26.707393180473289</v>
      </c>
      <c r="F33" s="103">
        <f>SEKTOR_USD!L33</f>
        <v>5.4116105206623608</v>
      </c>
      <c r="G33" s="103">
        <f>SEKTOR_TL!L33</f>
        <v>26.402960870640001</v>
      </c>
    </row>
    <row r="34" spans="1:7" ht="13.8" x14ac:dyDescent="0.25">
      <c r="A34" s="94" t="s">
        <v>25</v>
      </c>
      <c r="B34" s="103">
        <f>SEKTOR_USD!D34</f>
        <v>7.4380456637156023</v>
      </c>
      <c r="C34" s="103">
        <f>SEKTOR_TL!D34</f>
        <v>31.223191531083</v>
      </c>
      <c r="D34" s="103">
        <f>SEKTOR_USD!H34</f>
        <v>-1.5404408173722688</v>
      </c>
      <c r="E34" s="103">
        <f>SEKTOR_TL!H34</f>
        <v>18.000003057100479</v>
      </c>
      <c r="F34" s="103">
        <f>SEKTOR_USD!L34</f>
        <v>-2.1289005596040482</v>
      </c>
      <c r="G34" s="103">
        <f>SEKTOR_TL!L34</f>
        <v>17.360855145135396</v>
      </c>
    </row>
    <row r="35" spans="1:7" ht="13.8" x14ac:dyDescent="0.25">
      <c r="A35" s="94" t="s">
        <v>26</v>
      </c>
      <c r="B35" s="103">
        <f>SEKTOR_USD!D35</f>
        <v>9.0491623390697544</v>
      </c>
      <c r="C35" s="103">
        <f>SEKTOR_TL!D35</f>
        <v>33.190984883641313</v>
      </c>
      <c r="D35" s="103">
        <f>SEKTOR_USD!H35</f>
        <v>6.6152097197410304</v>
      </c>
      <c r="E35" s="103">
        <f>SEKTOR_TL!H35</f>
        <v>27.774237233052506</v>
      </c>
      <c r="F35" s="103">
        <f>SEKTOR_USD!L35</f>
        <v>6.4541283944845693</v>
      </c>
      <c r="G35" s="103">
        <f>SEKTOR_TL!L35</f>
        <v>27.653082611127601</v>
      </c>
    </row>
    <row r="36" spans="1:7" ht="13.8" x14ac:dyDescent="0.25">
      <c r="A36" s="94" t="s">
        <v>27</v>
      </c>
      <c r="B36" s="103">
        <f>SEKTOR_USD!D36</f>
        <v>3.2400286063193029</v>
      </c>
      <c r="C36" s="103">
        <f>SEKTOR_TL!D36</f>
        <v>26.095797478349279</v>
      </c>
      <c r="D36" s="103">
        <f>SEKTOR_USD!H36</f>
        <v>2.0922057284028299</v>
      </c>
      <c r="E36" s="103">
        <f>SEKTOR_TL!H36</f>
        <v>22.353590530630999</v>
      </c>
      <c r="F36" s="103">
        <f>SEKTOR_USD!L36</f>
        <v>2.8264251679594841</v>
      </c>
      <c r="G36" s="103">
        <f>SEKTOR_TL!L36</f>
        <v>23.302969499983533</v>
      </c>
    </row>
    <row r="37" spans="1:7" ht="13.8" x14ac:dyDescent="0.25">
      <c r="A37" s="94" t="s">
        <v>105</v>
      </c>
      <c r="B37" s="103">
        <f>SEKTOR_USD!D37</f>
        <v>10.336253768802193</v>
      </c>
      <c r="C37" s="103">
        <f>SEKTOR_TL!D37</f>
        <v>34.763018739603723</v>
      </c>
      <c r="D37" s="103">
        <f>SEKTOR_USD!H37</f>
        <v>3.5170876554121433</v>
      </c>
      <c r="E37" s="103">
        <f>SEKTOR_TL!H37</f>
        <v>24.061256836867855</v>
      </c>
      <c r="F37" s="103">
        <f>SEKTOR_USD!L37</f>
        <v>2.6668888872484011</v>
      </c>
      <c r="G37" s="103">
        <f>SEKTOR_TL!L37</f>
        <v>23.111663645262553</v>
      </c>
    </row>
    <row r="38" spans="1:7" ht="13.8" x14ac:dyDescent="0.25">
      <c r="A38" s="104" t="s">
        <v>28</v>
      </c>
      <c r="B38" s="103">
        <f>SEKTOR_USD!D38</f>
        <v>-26.605078055715332</v>
      </c>
      <c r="C38" s="103">
        <f>SEKTOR_TL!D38</f>
        <v>-10.356560935132409</v>
      </c>
      <c r="D38" s="103">
        <f>SEKTOR_USD!H38</f>
        <v>9.2456383596142029</v>
      </c>
      <c r="E38" s="103">
        <f>SEKTOR_TL!H38</f>
        <v>30.926705008891208</v>
      </c>
      <c r="F38" s="103">
        <f>SEKTOR_USD!L38</f>
        <v>-0.78269861925230089</v>
      </c>
      <c r="G38" s="103">
        <f>SEKTOR_TL!L38</f>
        <v>18.975135681688869</v>
      </c>
    </row>
    <row r="39" spans="1:7" ht="13.8" x14ac:dyDescent="0.25">
      <c r="A39" s="104" t="s">
        <v>106</v>
      </c>
      <c r="B39" s="103">
        <f>SEKTOR_USD!D39</f>
        <v>-13.722677902019514</v>
      </c>
      <c r="C39" s="103">
        <f>SEKTOR_TL!D39</f>
        <v>5.3778062744099442</v>
      </c>
      <c r="D39" s="103">
        <f>SEKTOR_USD!H39</f>
        <v>30.802277703871951</v>
      </c>
      <c r="E39" s="103">
        <f>SEKTOR_TL!H39</f>
        <v>56.761509974908542</v>
      </c>
      <c r="F39" s="103">
        <f>SEKTOR_USD!L39</f>
        <v>31.468274563841991</v>
      </c>
      <c r="G39" s="103">
        <f>SEKTOR_TL!L39</f>
        <v>57.648470442129174</v>
      </c>
    </row>
    <row r="40" spans="1:7" ht="13.8" x14ac:dyDescent="0.25">
      <c r="A40" s="104" t="s">
        <v>29</v>
      </c>
      <c r="B40" s="103">
        <f>SEKTOR_USD!D40</f>
        <v>6.0852142398725491</v>
      </c>
      <c r="C40" s="103">
        <f>SEKTOR_TL!D40</f>
        <v>29.570863848244478</v>
      </c>
      <c r="D40" s="103">
        <f>SEKTOR_USD!H40</f>
        <v>3.5137403521803652</v>
      </c>
      <c r="E40" s="103">
        <f>SEKTOR_TL!H40</f>
        <v>24.057245222405395</v>
      </c>
      <c r="F40" s="103">
        <f>SEKTOR_USD!L40</f>
        <v>3.3244641668615209</v>
      </c>
      <c r="G40" s="103">
        <f>SEKTOR_TL!L40</f>
        <v>23.900186483760926</v>
      </c>
    </row>
    <row r="41" spans="1:7" ht="16.8" x14ac:dyDescent="0.3">
      <c r="A41" s="89" t="s">
        <v>30</v>
      </c>
      <c r="B41" s="102">
        <f>SEKTOR_USD!D41</f>
        <v>3.0455230708689891</v>
      </c>
      <c r="C41" s="102">
        <f>SEKTOR_TL!D41</f>
        <v>25.858231381771702</v>
      </c>
      <c r="D41" s="102">
        <f>SEKTOR_USD!H41</f>
        <v>2.0875215402428386</v>
      </c>
      <c r="E41" s="102">
        <f>SEKTOR_TL!H41</f>
        <v>22.347976710888283</v>
      </c>
      <c r="F41" s="102">
        <f>SEKTOR_USD!L41</f>
        <v>2.2834896456247016</v>
      </c>
      <c r="G41" s="102">
        <f>SEKTOR_TL!L41</f>
        <v>22.651915434440056</v>
      </c>
    </row>
    <row r="42" spans="1:7" ht="13.8" x14ac:dyDescent="0.25">
      <c r="A42" s="94" t="s">
        <v>31</v>
      </c>
      <c r="B42" s="103">
        <f>SEKTOR_USD!D42</f>
        <v>3.0455230708689891</v>
      </c>
      <c r="C42" s="103">
        <f>SEKTOR_TL!D42</f>
        <v>25.858231381771702</v>
      </c>
      <c r="D42" s="103">
        <f>SEKTOR_USD!H42</f>
        <v>2.0875215402428386</v>
      </c>
      <c r="E42" s="103">
        <f>SEKTOR_TL!H42</f>
        <v>22.347976710888283</v>
      </c>
      <c r="F42" s="103">
        <f>SEKTOR_USD!L42</f>
        <v>2.2834896456247016</v>
      </c>
      <c r="G42" s="103">
        <f>SEKTOR_TL!L42</f>
        <v>22.651915434440056</v>
      </c>
    </row>
    <row r="43" spans="1:7" ht="17.399999999999999" x14ac:dyDescent="0.3">
      <c r="A43" s="105" t="s">
        <v>39</v>
      </c>
      <c r="B43" s="106">
        <f>SEKTOR_USD!D43</f>
        <v>2.6543348112448482</v>
      </c>
      <c r="C43" s="106">
        <f>SEKTOR_TL!D43</f>
        <v>25.380440003491756</v>
      </c>
      <c r="D43" s="106">
        <f>SEKTOR_USD!H43</f>
        <v>4.4207098426508278</v>
      </c>
      <c r="E43" s="106">
        <f>SEKTOR_TL!H43</f>
        <v>25.144213349590505</v>
      </c>
      <c r="F43" s="106">
        <f>SEKTOR_USD!L43</f>
        <v>3.652467429293365</v>
      </c>
      <c r="G43" s="106">
        <f>SEKTOR_TL!L43</f>
        <v>24.293507327089543</v>
      </c>
    </row>
    <row r="44" spans="1:7" ht="13.8" hidden="1" x14ac:dyDescent="0.25">
      <c r="A44" s="41" t="s">
        <v>33</v>
      </c>
      <c r="B44" s="46"/>
      <c r="C44" s="46"/>
      <c r="D44" s="40" t="e">
        <f>SEKTOR_USD!#REF!</f>
        <v>#REF!</v>
      </c>
      <c r="E44" s="40" t="e">
        <f>SEKTOR_TL!H44</f>
        <v>#REF!</v>
      </c>
      <c r="F44" s="40" t="e">
        <f>SEKTOR_USD!#REF!</f>
        <v>#REF!</v>
      </c>
      <c r="G44" s="40" t="e">
        <f>SEKTOR_TL!L44</f>
        <v>#REF!</v>
      </c>
    </row>
    <row r="45" spans="1:7" s="22" customFormat="1" ht="17.399999999999999" hidden="1" x14ac:dyDescent="0.3">
      <c r="A45" s="42" t="s">
        <v>39</v>
      </c>
      <c r="B45" s="47" t="e">
        <f>SEKTOR_USD!#REF!</f>
        <v>#REF!</v>
      </c>
      <c r="C45" s="47" t="e">
        <f>SEKTOR_TL!D45</f>
        <v>#REF!</v>
      </c>
      <c r="D45" s="47" t="e">
        <f>SEKTOR_USD!#REF!</f>
        <v>#REF!</v>
      </c>
      <c r="E45" s="47" t="e">
        <f>SEKTOR_TL!H45</f>
        <v>#REF!</v>
      </c>
      <c r="F45" s="47" t="e">
        <f>SEKTOR_USD!#REF!</f>
        <v>#REF!</v>
      </c>
      <c r="G45" s="47" t="e">
        <f>SEKTOR_TL!L45</f>
        <v>#REF!</v>
      </c>
    </row>
    <row r="46" spans="1:7" s="22" customFormat="1" ht="17.399999999999999" x14ac:dyDescent="0.3">
      <c r="A46" s="23"/>
      <c r="B46" s="25"/>
      <c r="C46" s="25"/>
      <c r="D46" s="25"/>
      <c r="E46" s="25"/>
    </row>
    <row r="47" spans="1:7" x14ac:dyDescent="0.25">
      <c r="A47" s="21" t="s">
        <v>35</v>
      </c>
    </row>
    <row r="48" spans="1:7" x14ac:dyDescent="0.25">
      <c r="A48" s="28"/>
    </row>
  </sheetData>
  <mergeCells count="4">
    <mergeCell ref="B6:C6"/>
    <mergeCell ref="D6:E6"/>
    <mergeCell ref="F6:G6"/>
    <mergeCell ref="A5:G5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3"/>
  <sheetViews>
    <sheetView showGridLines="0" zoomScale="80" zoomScaleNormal="80" workbookViewId="0">
      <selection activeCell="D1" sqref="D1"/>
    </sheetView>
  </sheetViews>
  <sheetFormatPr defaultColWidth="9.109375" defaultRowHeight="13.2" x14ac:dyDescent="0.25"/>
  <cols>
    <col min="1" max="1" width="32.33203125" customWidth="1"/>
    <col min="2" max="2" width="12.6640625" bestFit="1" customWidth="1"/>
    <col min="3" max="3" width="12.88671875" customWidth="1"/>
    <col min="4" max="4" width="12.109375" bestFit="1" customWidth="1"/>
    <col min="5" max="5" width="13.5546875" bestFit="1" customWidth="1"/>
    <col min="6" max="7" width="14.109375" bestFit="1" customWidth="1"/>
    <col min="8" max="8" width="12.109375" bestFit="1" customWidth="1"/>
    <col min="9" max="9" width="15" bestFit="1" customWidth="1"/>
    <col min="10" max="11" width="14.109375" bestFit="1" customWidth="1"/>
    <col min="12" max="12" width="10.33203125" customWidth="1"/>
    <col min="13" max="13" width="15" bestFit="1" customWidth="1"/>
  </cols>
  <sheetData>
    <row r="2" spans="1:13" ht="24.6" x14ac:dyDescent="0.4">
      <c r="C2" s="142" t="s">
        <v>123</v>
      </c>
      <c r="D2" s="142"/>
      <c r="E2" s="142"/>
      <c r="F2" s="142"/>
      <c r="G2" s="142"/>
      <c r="H2" s="142"/>
      <c r="I2" s="142"/>
      <c r="J2" s="142"/>
      <c r="K2" s="142"/>
    </row>
    <row r="6" spans="1:13" ht="22.5" customHeight="1" x14ac:dyDescent="0.25">
      <c r="A6" s="150" t="s">
        <v>112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2"/>
    </row>
    <row r="7" spans="1:13" ht="24" customHeight="1" x14ac:dyDescent="0.25">
      <c r="A7" s="49"/>
      <c r="B7" s="138" t="s">
        <v>125</v>
      </c>
      <c r="C7" s="138"/>
      <c r="D7" s="138"/>
      <c r="E7" s="138"/>
      <c r="F7" s="138" t="s">
        <v>126</v>
      </c>
      <c r="G7" s="138"/>
      <c r="H7" s="138"/>
      <c r="I7" s="138"/>
      <c r="J7" s="138" t="s">
        <v>103</v>
      </c>
      <c r="K7" s="138"/>
      <c r="L7" s="138"/>
      <c r="M7" s="138"/>
    </row>
    <row r="8" spans="1:13" ht="64.8" x14ac:dyDescent="0.3">
      <c r="A8" s="50" t="s">
        <v>40</v>
      </c>
      <c r="B8" s="70">
        <v>2024</v>
      </c>
      <c r="C8" s="71">
        <v>2025</v>
      </c>
      <c r="D8" s="135" t="s">
        <v>115</v>
      </c>
      <c r="E8" s="135" t="s">
        <v>116</v>
      </c>
      <c r="F8" s="70">
        <v>2024</v>
      </c>
      <c r="G8" s="71">
        <v>2025</v>
      </c>
      <c r="H8" s="135" t="s">
        <v>115</v>
      </c>
      <c r="I8" s="135" t="s">
        <v>116</v>
      </c>
      <c r="J8" s="70" t="s">
        <v>127</v>
      </c>
      <c r="K8" s="70" t="s">
        <v>128</v>
      </c>
      <c r="L8" s="135" t="s">
        <v>115</v>
      </c>
      <c r="M8" s="135" t="s">
        <v>116</v>
      </c>
    </row>
    <row r="9" spans="1:13" ht="22.5" customHeight="1" x14ac:dyDescent="0.3">
      <c r="A9" s="51" t="s">
        <v>197</v>
      </c>
      <c r="B9" s="74">
        <v>5778867.3911300004</v>
      </c>
      <c r="C9" s="74">
        <v>6110932.6119499998</v>
      </c>
      <c r="D9" s="63">
        <f>(C9-B9)/B9*100</f>
        <v>5.7461990100289775</v>
      </c>
      <c r="E9" s="76">
        <f t="shared" ref="E9:E23" si="0">C9/C$23*100</f>
        <v>29.129934672736191</v>
      </c>
      <c r="F9" s="74">
        <v>56443286.064060003</v>
      </c>
      <c r="G9" s="74">
        <v>58632232.777630001</v>
      </c>
      <c r="H9" s="63">
        <f t="shared" ref="H9:H22" si="1">(G9-F9)/F9*100</f>
        <v>3.8781347901779952</v>
      </c>
      <c r="I9" s="65">
        <f t="shared" ref="I9:I23" si="2">G9/G$23*100</f>
        <v>30.127507000140163</v>
      </c>
      <c r="J9" s="74">
        <v>68587194.236410007</v>
      </c>
      <c r="K9" s="74">
        <v>70216360.935269997</v>
      </c>
      <c r="L9" s="63">
        <f t="shared" ref="L9:L23" si="3">(K9-J9)/J9*100</f>
        <v>2.3753219781005921</v>
      </c>
      <c r="M9" s="76">
        <f t="shared" ref="M9:M23" si="4">K9/K$23*100</f>
        <v>29.988499496503991</v>
      </c>
    </row>
    <row r="10" spans="1:13" ht="22.5" customHeight="1" x14ac:dyDescent="0.3">
      <c r="A10" s="51" t="s">
        <v>198</v>
      </c>
      <c r="B10" s="74">
        <v>3635105.56904</v>
      </c>
      <c r="C10" s="74">
        <v>4005180.7343899999</v>
      </c>
      <c r="D10" s="63">
        <f t="shared" ref="D10:D23" si="5">(C10-B10)/B10*100</f>
        <v>10.180589210445779</v>
      </c>
      <c r="E10" s="76">
        <f t="shared" si="0"/>
        <v>19.092119084594621</v>
      </c>
      <c r="F10" s="74">
        <v>31646629.271850001</v>
      </c>
      <c r="G10" s="74">
        <v>35517013.511469997</v>
      </c>
      <c r="H10" s="63">
        <f t="shared" si="1"/>
        <v>12.230004675609301</v>
      </c>
      <c r="I10" s="65">
        <f t="shared" si="2"/>
        <v>18.250014070744001</v>
      </c>
      <c r="J10" s="74">
        <v>38226425.482249998</v>
      </c>
      <c r="K10" s="74">
        <v>42496116.841959998</v>
      </c>
      <c r="L10" s="63">
        <f t="shared" si="3"/>
        <v>11.169475842549241</v>
      </c>
      <c r="M10" s="76">
        <f t="shared" si="4"/>
        <v>18.149541809683246</v>
      </c>
    </row>
    <row r="11" spans="1:13" ht="22.5" customHeight="1" x14ac:dyDescent="0.3">
      <c r="A11" s="51" t="s">
        <v>199</v>
      </c>
      <c r="B11" s="74">
        <v>2696259.3504599999</v>
      </c>
      <c r="C11" s="74">
        <v>2576557.4997</v>
      </c>
      <c r="D11" s="63">
        <f t="shared" si="5"/>
        <v>-4.4395525504465247</v>
      </c>
      <c r="E11" s="76">
        <f t="shared" si="0"/>
        <v>12.282078107036996</v>
      </c>
      <c r="F11" s="74">
        <v>22104411.003520001</v>
      </c>
      <c r="G11" s="74">
        <v>24183805.287579998</v>
      </c>
      <c r="H11" s="63">
        <f t="shared" si="1"/>
        <v>9.4071463099779784</v>
      </c>
      <c r="I11" s="65">
        <f t="shared" si="2"/>
        <v>12.426573721913172</v>
      </c>
      <c r="J11" s="74">
        <v>26762845.021000002</v>
      </c>
      <c r="K11" s="74">
        <v>29261729.45095</v>
      </c>
      <c r="L11" s="63">
        <f t="shared" si="3"/>
        <v>9.3371404571868162</v>
      </c>
      <c r="M11" s="76">
        <f t="shared" si="4"/>
        <v>12.497306143729105</v>
      </c>
    </row>
    <row r="12" spans="1:13" ht="22.5" customHeight="1" x14ac:dyDescent="0.3">
      <c r="A12" s="51" t="s">
        <v>200</v>
      </c>
      <c r="B12" s="74">
        <v>1805204.6228700001</v>
      </c>
      <c r="C12" s="74">
        <v>1706608.15814</v>
      </c>
      <c r="D12" s="63">
        <f t="shared" si="5"/>
        <v>-5.4617888454798429</v>
      </c>
      <c r="E12" s="76">
        <f t="shared" si="0"/>
        <v>8.1351550271331305</v>
      </c>
      <c r="F12" s="74">
        <v>17256658.791060001</v>
      </c>
      <c r="G12" s="74">
        <v>16792448.787560001</v>
      </c>
      <c r="H12" s="63">
        <f t="shared" si="1"/>
        <v>-2.6900340855118992</v>
      </c>
      <c r="I12" s="65">
        <f t="shared" si="2"/>
        <v>8.6286091187325731</v>
      </c>
      <c r="J12" s="74">
        <v>20566880.275189999</v>
      </c>
      <c r="K12" s="74">
        <v>20034828.527380001</v>
      </c>
      <c r="L12" s="63">
        <f t="shared" si="3"/>
        <v>-2.5869346283491383</v>
      </c>
      <c r="M12" s="76">
        <f t="shared" si="4"/>
        <v>8.5566161105920706</v>
      </c>
    </row>
    <row r="13" spans="1:13" ht="22.5" customHeight="1" x14ac:dyDescent="0.3">
      <c r="A13" s="52" t="s">
        <v>201</v>
      </c>
      <c r="B13" s="74">
        <v>1612256.0014299999</v>
      </c>
      <c r="C13" s="74">
        <v>1641043.53541</v>
      </c>
      <c r="D13" s="63">
        <f t="shared" si="5"/>
        <v>1.7855436081160061</v>
      </c>
      <c r="E13" s="76">
        <f t="shared" si="0"/>
        <v>7.8226179238385081</v>
      </c>
      <c r="F13" s="74">
        <v>15209692.165440001</v>
      </c>
      <c r="G13" s="74">
        <v>15336036.670430001</v>
      </c>
      <c r="H13" s="63">
        <f t="shared" si="1"/>
        <v>0.83068416911871967</v>
      </c>
      <c r="I13" s="65">
        <f t="shared" si="2"/>
        <v>7.8802482909889671</v>
      </c>
      <c r="J13" s="74">
        <v>18319597.407329999</v>
      </c>
      <c r="K13" s="74">
        <v>18517681.663389999</v>
      </c>
      <c r="L13" s="63">
        <f t="shared" si="3"/>
        <v>1.081269700723573</v>
      </c>
      <c r="M13" s="76">
        <f t="shared" si="4"/>
        <v>7.9086623094996327</v>
      </c>
    </row>
    <row r="14" spans="1:13" ht="22.5" customHeight="1" x14ac:dyDescent="0.3">
      <c r="A14" s="51" t="s">
        <v>202</v>
      </c>
      <c r="B14" s="74">
        <v>1545016.9320400001</v>
      </c>
      <c r="C14" s="74">
        <v>1450902.9508100001</v>
      </c>
      <c r="D14" s="63">
        <f t="shared" si="5"/>
        <v>-6.0914530629599239</v>
      </c>
      <c r="E14" s="76">
        <f t="shared" si="0"/>
        <v>6.9162451719605524</v>
      </c>
      <c r="F14" s="74">
        <v>14171849.50344</v>
      </c>
      <c r="G14" s="74">
        <v>13544257.57707</v>
      </c>
      <c r="H14" s="63">
        <f t="shared" si="1"/>
        <v>-4.4284405237133093</v>
      </c>
      <c r="I14" s="65">
        <f t="shared" si="2"/>
        <v>6.9595629508512129</v>
      </c>
      <c r="J14" s="74">
        <v>17429525.002889998</v>
      </c>
      <c r="K14" s="74">
        <v>16569342.57102</v>
      </c>
      <c r="L14" s="63">
        <f t="shared" si="3"/>
        <v>-4.9352029486022779</v>
      </c>
      <c r="M14" s="76">
        <f t="shared" si="4"/>
        <v>7.0765518852009519</v>
      </c>
    </row>
    <row r="15" spans="1:13" ht="22.5" customHeight="1" x14ac:dyDescent="0.3">
      <c r="A15" s="51" t="s">
        <v>203</v>
      </c>
      <c r="B15" s="74">
        <v>1191764.8466</v>
      </c>
      <c r="C15" s="74">
        <v>1228390.78528</v>
      </c>
      <c r="D15" s="63">
        <f t="shared" si="5"/>
        <v>3.0732521423576533</v>
      </c>
      <c r="E15" s="76">
        <f t="shared" si="0"/>
        <v>5.8555617611988628</v>
      </c>
      <c r="F15" s="74">
        <v>9882826.6281800009</v>
      </c>
      <c r="G15" s="74">
        <v>10416510.65525</v>
      </c>
      <c r="H15" s="63">
        <f t="shared" si="1"/>
        <v>5.4001152418099334</v>
      </c>
      <c r="I15" s="65">
        <f t="shared" si="2"/>
        <v>5.352405712968384</v>
      </c>
      <c r="J15" s="74">
        <v>12058347.029929999</v>
      </c>
      <c r="K15" s="74">
        <v>12577114.596000001</v>
      </c>
      <c r="L15" s="63">
        <f t="shared" si="3"/>
        <v>4.3021449356397659</v>
      </c>
      <c r="M15" s="76">
        <f t="shared" si="4"/>
        <v>5.3715229571255865</v>
      </c>
    </row>
    <row r="16" spans="1:13" ht="22.5" customHeight="1" x14ac:dyDescent="0.3">
      <c r="A16" s="51" t="s">
        <v>204</v>
      </c>
      <c r="B16" s="74">
        <v>1072656.97701</v>
      </c>
      <c r="C16" s="74">
        <v>1105906.0395800001</v>
      </c>
      <c r="D16" s="63">
        <f t="shared" si="5"/>
        <v>3.0996920061696573</v>
      </c>
      <c r="E16" s="76">
        <f t="shared" si="0"/>
        <v>5.2716946385815247</v>
      </c>
      <c r="F16" s="74">
        <v>9591481.6600000001</v>
      </c>
      <c r="G16" s="74">
        <v>9879575.8949599992</v>
      </c>
      <c r="H16" s="63">
        <f t="shared" si="1"/>
        <v>3.0036468313488816</v>
      </c>
      <c r="I16" s="65">
        <f t="shared" si="2"/>
        <v>5.0765078836872277</v>
      </c>
      <c r="J16" s="74">
        <v>11772024.34192</v>
      </c>
      <c r="K16" s="74">
        <v>11980129.42564</v>
      </c>
      <c r="L16" s="63">
        <f t="shared" si="3"/>
        <v>1.7677935219598675</v>
      </c>
      <c r="M16" s="76">
        <f t="shared" si="4"/>
        <v>5.1165583129557604</v>
      </c>
    </row>
    <row r="17" spans="1:13" ht="22.5" customHeight="1" x14ac:dyDescent="0.3">
      <c r="A17" s="51" t="s">
        <v>205</v>
      </c>
      <c r="B17" s="74">
        <v>329898.86313999997</v>
      </c>
      <c r="C17" s="74">
        <v>341855.19251000002</v>
      </c>
      <c r="D17" s="63">
        <f t="shared" si="5"/>
        <v>3.6242408525445913</v>
      </c>
      <c r="E17" s="76">
        <f t="shared" si="0"/>
        <v>1.6295744132210754</v>
      </c>
      <c r="F17" s="74">
        <v>2896880.89744</v>
      </c>
      <c r="G17" s="74">
        <v>2993633.5921399998</v>
      </c>
      <c r="H17" s="63">
        <f t="shared" si="1"/>
        <v>3.3398920468391062</v>
      </c>
      <c r="I17" s="65">
        <f t="shared" si="2"/>
        <v>1.5382446263834442</v>
      </c>
      <c r="J17" s="74">
        <v>3407137.75611</v>
      </c>
      <c r="K17" s="74">
        <v>3584156.1293100002</v>
      </c>
      <c r="L17" s="63">
        <f t="shared" si="3"/>
        <v>5.1955155873153132</v>
      </c>
      <c r="M17" s="76">
        <f t="shared" si="4"/>
        <v>1.5307467212419321</v>
      </c>
    </row>
    <row r="18" spans="1:13" ht="22.5" customHeight="1" x14ac:dyDescent="0.3">
      <c r="A18" s="51" t="s">
        <v>206</v>
      </c>
      <c r="B18" s="74">
        <v>234536.04738</v>
      </c>
      <c r="C18" s="74">
        <v>280159.95319999999</v>
      </c>
      <c r="D18" s="63">
        <f t="shared" si="5"/>
        <v>19.452833084578771</v>
      </c>
      <c r="E18" s="76">
        <f t="shared" si="0"/>
        <v>1.335482102792922</v>
      </c>
      <c r="F18" s="74">
        <v>2186555.1570899999</v>
      </c>
      <c r="G18" s="74">
        <v>2401433.85121</v>
      </c>
      <c r="H18" s="63">
        <f t="shared" si="1"/>
        <v>9.8272706921317141</v>
      </c>
      <c r="I18" s="65">
        <f t="shared" si="2"/>
        <v>1.2339495143754149</v>
      </c>
      <c r="J18" s="74">
        <v>2772647.1553699998</v>
      </c>
      <c r="K18" s="74">
        <v>2817078.3351599998</v>
      </c>
      <c r="L18" s="63">
        <f t="shared" si="3"/>
        <v>1.6024822958069753</v>
      </c>
      <c r="M18" s="76">
        <f t="shared" si="4"/>
        <v>1.2031377176244873</v>
      </c>
    </row>
    <row r="19" spans="1:13" ht="22.5" customHeight="1" x14ac:dyDescent="0.3">
      <c r="A19" s="51" t="s">
        <v>207</v>
      </c>
      <c r="B19" s="74">
        <v>216906.39025999999</v>
      </c>
      <c r="C19" s="74">
        <v>224494.86421</v>
      </c>
      <c r="D19" s="63">
        <f t="shared" si="5"/>
        <v>3.4985017919038297</v>
      </c>
      <c r="E19" s="76">
        <f t="shared" si="0"/>
        <v>1.070134649499157</v>
      </c>
      <c r="F19" s="74">
        <v>2181082.2922100001</v>
      </c>
      <c r="G19" s="74">
        <v>2241084.3987699999</v>
      </c>
      <c r="H19" s="63">
        <f t="shared" si="1"/>
        <v>2.7510244237140684</v>
      </c>
      <c r="I19" s="65">
        <f t="shared" si="2"/>
        <v>1.1515557691265066</v>
      </c>
      <c r="J19" s="74">
        <v>2674699.6343700001</v>
      </c>
      <c r="K19" s="74">
        <v>2698010.50654</v>
      </c>
      <c r="L19" s="63">
        <f t="shared" si="3"/>
        <v>0.87153233471355829</v>
      </c>
      <c r="M19" s="76">
        <f t="shared" si="4"/>
        <v>1.1522853881807504</v>
      </c>
    </row>
    <row r="20" spans="1:13" ht="22.5" customHeight="1" x14ac:dyDescent="0.3">
      <c r="A20" s="51" t="s">
        <v>208</v>
      </c>
      <c r="B20" s="74">
        <v>182939.05478000001</v>
      </c>
      <c r="C20" s="74">
        <v>171635.91696</v>
      </c>
      <c r="D20" s="63">
        <f t="shared" si="5"/>
        <v>-6.1786357394231652</v>
      </c>
      <c r="E20" s="76">
        <f t="shared" si="0"/>
        <v>0.81816366928395157</v>
      </c>
      <c r="F20" s="74">
        <v>1583921.90848</v>
      </c>
      <c r="G20" s="74">
        <v>1463459.4815199999</v>
      </c>
      <c r="H20" s="63">
        <f t="shared" si="1"/>
        <v>-7.6053261410848867</v>
      </c>
      <c r="I20" s="65">
        <f t="shared" si="2"/>
        <v>0.75198203590734014</v>
      </c>
      <c r="J20" s="74">
        <v>1881566.60081</v>
      </c>
      <c r="K20" s="74">
        <v>1892044.79012</v>
      </c>
      <c r="L20" s="63">
        <f t="shared" si="3"/>
        <v>0.55688644268500864</v>
      </c>
      <c r="M20" s="76">
        <f t="shared" si="4"/>
        <v>0.80806785598277941</v>
      </c>
    </row>
    <row r="21" spans="1:13" ht="22.5" customHeight="1" x14ac:dyDescent="0.3">
      <c r="A21" s="51" t="s">
        <v>209</v>
      </c>
      <c r="B21" s="74">
        <v>132078.18309999999</v>
      </c>
      <c r="C21" s="74">
        <v>129322.93535</v>
      </c>
      <c r="D21" s="63">
        <f t="shared" si="5"/>
        <v>-2.0860733281846571</v>
      </c>
      <c r="E21" s="76">
        <f t="shared" si="0"/>
        <v>0.61646378673285374</v>
      </c>
      <c r="F21" s="74">
        <v>1150301.10678</v>
      </c>
      <c r="G21" s="74">
        <v>1199236.13319</v>
      </c>
      <c r="H21" s="63">
        <f t="shared" si="1"/>
        <v>4.2541058268632064</v>
      </c>
      <c r="I21" s="65">
        <f t="shared" si="2"/>
        <v>0.61621386882075979</v>
      </c>
      <c r="J21" s="74">
        <v>1356694.6203099999</v>
      </c>
      <c r="K21" s="74">
        <v>1481699.1600800001</v>
      </c>
      <c r="L21" s="63">
        <f t="shared" si="3"/>
        <v>9.213903991263491</v>
      </c>
      <c r="M21" s="76">
        <f t="shared" si="4"/>
        <v>0.63281454527373682</v>
      </c>
    </row>
    <row r="22" spans="1:13" ht="22.5" customHeight="1" x14ac:dyDescent="0.3">
      <c r="A22" s="51" t="s">
        <v>210</v>
      </c>
      <c r="B22" s="74">
        <v>2264.9295299999999</v>
      </c>
      <c r="C22" s="74">
        <v>5197.3444</v>
      </c>
      <c r="D22" s="63">
        <f t="shared" si="5"/>
        <v>129.47046833726435</v>
      </c>
      <c r="E22" s="76">
        <f t="shared" si="0"/>
        <v>2.4774991389636687E-2</v>
      </c>
      <c r="F22" s="74">
        <v>68968.323999999993</v>
      </c>
      <c r="G22" s="74">
        <v>12893.99977</v>
      </c>
      <c r="H22" s="63">
        <f t="shared" si="1"/>
        <v>-81.304461204537887</v>
      </c>
      <c r="I22" s="65">
        <f t="shared" si="2"/>
        <v>6.6254353608497006E-3</v>
      </c>
      <c r="J22" s="74">
        <v>78020.770359999995</v>
      </c>
      <c r="K22" s="74">
        <v>18002.761119999999</v>
      </c>
      <c r="L22" s="63">
        <f t="shared" si="3"/>
        <v>-76.925681409024222</v>
      </c>
      <c r="M22" s="76">
        <f t="shared" si="4"/>
        <v>7.6887464059906801E-3</v>
      </c>
    </row>
    <row r="23" spans="1:13" ht="24" customHeight="1" x14ac:dyDescent="0.25">
      <c r="A23" s="67" t="s">
        <v>41</v>
      </c>
      <c r="B23" s="75">
        <f>SUM(B9:B22)</f>
        <v>20435755.158769995</v>
      </c>
      <c r="C23" s="75">
        <f>SUM(C9:C22)</f>
        <v>20978188.521890003</v>
      </c>
      <c r="D23" s="73">
        <f t="shared" si="5"/>
        <v>2.6543348112449037</v>
      </c>
      <c r="E23" s="77">
        <f t="shared" si="0"/>
        <v>100</v>
      </c>
      <c r="F23" s="66">
        <f>SUM(F9:F22)</f>
        <v>186374544.77354997</v>
      </c>
      <c r="G23" s="66">
        <f>SUM(G9:G22)</f>
        <v>194613622.61854997</v>
      </c>
      <c r="H23" s="73">
        <f>(G23-F23)/F23*100</f>
        <v>4.4207098426508287</v>
      </c>
      <c r="I23" s="69">
        <f t="shared" si="2"/>
        <v>100</v>
      </c>
      <c r="J23" s="75">
        <f>SUM(J9:J22)</f>
        <v>225893605.33424997</v>
      </c>
      <c r="K23" s="75">
        <f>SUM(K9:K22)</f>
        <v>234144295.69393995</v>
      </c>
      <c r="L23" s="73">
        <f t="shared" si="3"/>
        <v>3.6524674292933659</v>
      </c>
      <c r="M23" s="77">
        <f t="shared" si="4"/>
        <v>100</v>
      </c>
    </row>
  </sheetData>
  <mergeCells count="5">
    <mergeCell ref="B7:E7"/>
    <mergeCell ref="F7:I7"/>
    <mergeCell ref="J7:M7"/>
    <mergeCell ref="A6:M6"/>
    <mergeCell ref="C2:K2"/>
  </mergeCells>
  <pageMargins left="0.4" right="0.23622047244094491" top="0.7" bottom="0.35433070866141736" header="0.54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7:N60"/>
  <sheetViews>
    <sheetView showGridLines="0" topLeftCell="C1" workbookViewId="0">
      <selection activeCell="O1" sqref="O1"/>
    </sheetView>
  </sheetViews>
  <sheetFormatPr defaultColWidth="9.109375" defaultRowHeight="13.2" x14ac:dyDescent="0.25"/>
  <cols>
    <col min="1" max="2" width="0" hidden="1" customWidth="1"/>
    <col min="10" max="10" width="11.5546875" bestFit="1" customWidth="1"/>
    <col min="11" max="11" width="12.109375" customWidth="1"/>
  </cols>
  <sheetData>
    <row r="7" spans="9:9" x14ac:dyDescent="0.25">
      <c r="I7" s="29"/>
    </row>
    <row r="8" spans="9:9" x14ac:dyDescent="0.25">
      <c r="I8" s="29"/>
    </row>
    <row r="9" spans="9:9" x14ac:dyDescent="0.25">
      <c r="I9" s="29"/>
    </row>
    <row r="10" spans="9:9" x14ac:dyDescent="0.25">
      <c r="I10" s="29"/>
    </row>
    <row r="17" spans="3:14" ht="12.75" customHeight="1" x14ac:dyDescent="0.25"/>
    <row r="21" spans="3:14" x14ac:dyDescent="0.25">
      <c r="C21" s="1"/>
    </row>
    <row r="22" spans="3:14" x14ac:dyDescent="0.25">
      <c r="C22" s="64"/>
    </row>
    <row r="24" spans="3:14" x14ac:dyDescent="0.25">
      <c r="H24" s="29"/>
      <c r="I24" s="29"/>
    </row>
    <row r="25" spans="3:14" x14ac:dyDescent="0.25">
      <c r="H25" s="29"/>
      <c r="I25" s="29"/>
    </row>
    <row r="26" spans="3:14" x14ac:dyDescent="0.25">
      <c r="H26" s="153"/>
      <c r="I26" s="153"/>
      <c r="N26" t="s">
        <v>42</v>
      </c>
    </row>
    <row r="27" spans="3:14" x14ac:dyDescent="0.25">
      <c r="H27" s="153"/>
      <c r="I27" s="153"/>
    </row>
    <row r="28" spans="3:14" ht="12.75" customHeight="1" x14ac:dyDescent="0.25"/>
    <row r="29" spans="3:14" ht="12.75" customHeight="1" x14ac:dyDescent="0.25"/>
    <row r="30" spans="3:14" ht="9.75" customHeight="1" x14ac:dyDescent="0.25"/>
    <row r="37" spans="8:9" x14ac:dyDescent="0.25">
      <c r="H37" s="29"/>
      <c r="I37" s="29"/>
    </row>
    <row r="38" spans="8:9" x14ac:dyDescent="0.25">
      <c r="H38" s="29"/>
      <c r="I38" s="29"/>
    </row>
    <row r="39" spans="8:9" x14ac:dyDescent="0.25">
      <c r="H39" s="153"/>
      <c r="I39" s="153"/>
    </row>
    <row r="40" spans="8:9" x14ac:dyDescent="0.25">
      <c r="H40" s="153"/>
      <c r="I40" s="153"/>
    </row>
    <row r="41" spans="8:9" ht="12.75" customHeight="1" x14ac:dyDescent="0.25"/>
    <row r="42" spans="8:9" ht="13.5" customHeight="1" x14ac:dyDescent="0.25"/>
    <row r="43" spans="8:9" ht="12.75" customHeight="1" x14ac:dyDescent="0.25"/>
    <row r="49" spans="3:9" x14ac:dyDescent="0.25">
      <c r="H49" s="29"/>
      <c r="I49" s="29"/>
    </row>
    <row r="50" spans="3:9" x14ac:dyDescent="0.25">
      <c r="H50" s="29"/>
      <c r="I50" s="29"/>
    </row>
    <row r="51" spans="3:9" x14ac:dyDescent="0.25">
      <c r="H51" s="153"/>
      <c r="I51" s="153"/>
    </row>
    <row r="52" spans="3:9" x14ac:dyDescent="0.25">
      <c r="H52" s="153"/>
      <c r="I52" s="153"/>
    </row>
    <row r="55" spans="3:9" ht="15.75" customHeight="1" x14ac:dyDescent="0.25"/>
    <row r="56" spans="3:9" ht="12.75" customHeight="1" x14ac:dyDescent="0.25"/>
    <row r="57" spans="3:9" ht="12.75" customHeight="1" x14ac:dyDescent="0.25"/>
    <row r="58" spans="3:9" ht="12.75" customHeight="1" x14ac:dyDescent="0.25"/>
    <row r="60" spans="3:9" x14ac:dyDescent="0.25">
      <c r="C60" s="30"/>
    </row>
  </sheetData>
  <mergeCells count="3">
    <mergeCell ref="H26:I27"/>
    <mergeCell ref="H39:I40"/>
    <mergeCell ref="H51:I52"/>
  </mergeCells>
  <pageMargins left="0.74803149606299213" right="0.74803149606299213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8"/>
  <sheetViews>
    <sheetView showGridLines="0" zoomScale="90" zoomScaleNormal="90" workbookViewId="0">
      <selection activeCell="K2" sqref="K2"/>
    </sheetView>
  </sheetViews>
  <sheetFormatPr defaultColWidth="9.109375" defaultRowHeight="13.2" x14ac:dyDescent="0.25"/>
  <cols>
    <col min="1" max="1" width="3.109375" bestFit="1" customWidth="1"/>
    <col min="2" max="2" width="28" customWidth="1"/>
    <col min="3" max="3" width="11.6640625" customWidth="1"/>
    <col min="4" max="14" width="11.6640625" bestFit="1" customWidth="1"/>
    <col min="15" max="15" width="12.6640625" bestFit="1" customWidth="1"/>
    <col min="16" max="16" width="6.6640625" bestFit="1" customWidth="1"/>
  </cols>
  <sheetData>
    <row r="1" spans="1:16" x14ac:dyDescent="0.25"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3" spans="1:16" ht="15.6" x14ac:dyDescent="0.3">
      <c r="A3" s="36"/>
      <c r="B3" s="72" t="s">
        <v>119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s="38" customFormat="1" x14ac:dyDescent="0.25">
      <c r="A4" s="48"/>
      <c r="B4" s="61" t="s">
        <v>102</v>
      </c>
      <c r="C4" s="61" t="s">
        <v>43</v>
      </c>
      <c r="D4" s="61" t="s">
        <v>44</v>
      </c>
      <c r="E4" s="61" t="s">
        <v>45</v>
      </c>
      <c r="F4" s="61" t="s">
        <v>46</v>
      </c>
      <c r="G4" s="61" t="s">
        <v>47</v>
      </c>
      <c r="H4" s="61" t="s">
        <v>48</v>
      </c>
      <c r="I4" s="61" t="s">
        <v>0</v>
      </c>
      <c r="J4" s="61" t="s">
        <v>101</v>
      </c>
      <c r="K4" s="61" t="s">
        <v>49</v>
      </c>
      <c r="L4" s="61" t="s">
        <v>50</v>
      </c>
      <c r="M4" s="61" t="s">
        <v>51</v>
      </c>
      <c r="N4" s="61" t="s">
        <v>52</v>
      </c>
      <c r="O4" s="62" t="s">
        <v>100</v>
      </c>
      <c r="P4" s="62" t="s">
        <v>99</v>
      </c>
    </row>
    <row r="5" spans="1:16" x14ac:dyDescent="0.25">
      <c r="A5" s="53" t="s">
        <v>98</v>
      </c>
      <c r="B5" s="54" t="s">
        <v>167</v>
      </c>
      <c r="C5" s="78">
        <v>1576459.1289599999</v>
      </c>
      <c r="D5" s="78">
        <v>1485123.4088699999</v>
      </c>
      <c r="E5" s="78">
        <v>1666175.5966</v>
      </c>
      <c r="F5" s="78">
        <v>1588907.92802</v>
      </c>
      <c r="G5" s="78">
        <v>1821925.2156199999</v>
      </c>
      <c r="H5" s="78">
        <v>1568283.7515799999</v>
      </c>
      <c r="I5" s="55">
        <v>1786443.3370300001</v>
      </c>
      <c r="J5" s="55">
        <v>1590542.1181999999</v>
      </c>
      <c r="K5" s="55">
        <v>1733117.83079</v>
      </c>
      <c r="L5" s="55">
        <v>1819261.0092199999</v>
      </c>
      <c r="M5" s="55"/>
      <c r="N5" s="55"/>
      <c r="O5" s="78">
        <v>16636239.324890001</v>
      </c>
      <c r="P5" s="56">
        <f t="shared" ref="P5:P24" si="0">O5/O$26*100</f>
        <v>8.5483426602143133</v>
      </c>
    </row>
    <row r="6" spans="1:16" x14ac:dyDescent="0.25">
      <c r="A6" s="53" t="s">
        <v>97</v>
      </c>
      <c r="B6" s="54" t="s">
        <v>168</v>
      </c>
      <c r="C6" s="78">
        <v>1085561.7802599999</v>
      </c>
      <c r="D6" s="78">
        <v>986325.03888000001</v>
      </c>
      <c r="E6" s="78">
        <v>1037158.04623</v>
      </c>
      <c r="F6" s="78">
        <v>1040184.76692</v>
      </c>
      <c r="G6" s="78">
        <v>1343099.2792400001</v>
      </c>
      <c r="H6" s="78">
        <v>1060846.0153699999</v>
      </c>
      <c r="I6" s="55">
        <v>1430366.7958</v>
      </c>
      <c r="J6" s="55">
        <v>1006875.82935</v>
      </c>
      <c r="K6" s="55">
        <v>1251945.9908499999</v>
      </c>
      <c r="L6" s="55">
        <v>1291133.5907000001</v>
      </c>
      <c r="M6" s="55"/>
      <c r="N6" s="55"/>
      <c r="O6" s="78">
        <v>11533497.1336</v>
      </c>
      <c r="P6" s="56">
        <f t="shared" si="0"/>
        <v>5.9263565306556609</v>
      </c>
    </row>
    <row r="7" spans="1:16" x14ac:dyDescent="0.25">
      <c r="A7" s="53" t="s">
        <v>96</v>
      </c>
      <c r="B7" s="54" t="s">
        <v>169</v>
      </c>
      <c r="C7" s="78">
        <v>1077667.01661</v>
      </c>
      <c r="D7" s="78">
        <v>928273.76347999997</v>
      </c>
      <c r="E7" s="78">
        <v>1116206.4137899999</v>
      </c>
      <c r="F7" s="78">
        <v>975833.45215999999</v>
      </c>
      <c r="G7" s="78">
        <v>1264106.9991200001</v>
      </c>
      <c r="H7" s="78">
        <v>948448.86169000005</v>
      </c>
      <c r="I7" s="55">
        <v>1230734.4476300001</v>
      </c>
      <c r="J7" s="55">
        <v>997549.06374000001</v>
      </c>
      <c r="K7" s="55">
        <v>1093555.12903</v>
      </c>
      <c r="L7" s="55">
        <v>1198108.7766100001</v>
      </c>
      <c r="M7" s="55"/>
      <c r="N7" s="55"/>
      <c r="O7" s="78">
        <v>10830483.92386</v>
      </c>
      <c r="P7" s="56">
        <f t="shared" si="0"/>
        <v>5.5651211760690336</v>
      </c>
    </row>
    <row r="8" spans="1:16" x14ac:dyDescent="0.25">
      <c r="A8" s="53" t="s">
        <v>95</v>
      </c>
      <c r="B8" s="54" t="s">
        <v>170</v>
      </c>
      <c r="C8" s="78">
        <v>932437.58577000001</v>
      </c>
      <c r="D8" s="78">
        <v>1058392.5046600001</v>
      </c>
      <c r="E8" s="78">
        <v>1173227.6210099999</v>
      </c>
      <c r="F8" s="78">
        <v>1022646.79406</v>
      </c>
      <c r="G8" s="78">
        <v>1142357.1157</v>
      </c>
      <c r="H8" s="78">
        <v>1018504.99098</v>
      </c>
      <c r="I8" s="55">
        <v>993498.67105999996</v>
      </c>
      <c r="J8" s="55">
        <v>875460.69617000001</v>
      </c>
      <c r="K8" s="55">
        <v>995347.03581999999</v>
      </c>
      <c r="L8" s="55">
        <v>1073201.83173</v>
      </c>
      <c r="M8" s="55"/>
      <c r="N8" s="55"/>
      <c r="O8" s="78">
        <v>10285074.846960001</v>
      </c>
      <c r="P8" s="56">
        <f t="shared" si="0"/>
        <v>5.2848689154300024</v>
      </c>
    </row>
    <row r="9" spans="1:16" x14ac:dyDescent="0.25">
      <c r="A9" s="53" t="s">
        <v>94</v>
      </c>
      <c r="B9" s="54" t="s">
        <v>172</v>
      </c>
      <c r="C9" s="78">
        <v>773200.41793</v>
      </c>
      <c r="D9" s="78">
        <v>767531.83426999999</v>
      </c>
      <c r="E9" s="78">
        <v>852424.72638000001</v>
      </c>
      <c r="F9" s="78">
        <v>844389.54562999995</v>
      </c>
      <c r="G9" s="78">
        <v>1025405.23479</v>
      </c>
      <c r="H9" s="78">
        <v>802299.57720000006</v>
      </c>
      <c r="I9" s="55">
        <v>897394.25369000004</v>
      </c>
      <c r="J9" s="55">
        <v>783809.29813000001</v>
      </c>
      <c r="K9" s="55">
        <v>909305.95692000003</v>
      </c>
      <c r="L9" s="55">
        <v>924753.05868000002</v>
      </c>
      <c r="M9" s="55"/>
      <c r="N9" s="55"/>
      <c r="O9" s="78">
        <v>8580513.9036200009</v>
      </c>
      <c r="P9" s="56">
        <f t="shared" si="0"/>
        <v>4.4089996312530131</v>
      </c>
    </row>
    <row r="10" spans="1:16" x14ac:dyDescent="0.25">
      <c r="A10" s="53" t="s">
        <v>93</v>
      </c>
      <c r="B10" s="54" t="s">
        <v>173</v>
      </c>
      <c r="C10" s="78">
        <v>797539.87328000006</v>
      </c>
      <c r="D10" s="78">
        <v>703767.20513999998</v>
      </c>
      <c r="E10" s="78">
        <v>905177.77486999996</v>
      </c>
      <c r="F10" s="78">
        <v>815378.26939000003</v>
      </c>
      <c r="G10" s="78">
        <v>917133.16252000001</v>
      </c>
      <c r="H10" s="78">
        <v>838200.16992000001</v>
      </c>
      <c r="I10" s="55">
        <v>890041.12768000003</v>
      </c>
      <c r="J10" s="55">
        <v>718075.82409999997</v>
      </c>
      <c r="K10" s="55">
        <v>907224.10424999997</v>
      </c>
      <c r="L10" s="55">
        <v>894006.52699000004</v>
      </c>
      <c r="M10" s="55"/>
      <c r="N10" s="55"/>
      <c r="O10" s="78">
        <v>8386544.0381399998</v>
      </c>
      <c r="P10" s="56">
        <f t="shared" si="0"/>
        <v>4.3093304185483152</v>
      </c>
    </row>
    <row r="11" spans="1:16" x14ac:dyDescent="0.25">
      <c r="A11" s="53" t="s">
        <v>92</v>
      </c>
      <c r="B11" s="54" t="s">
        <v>171</v>
      </c>
      <c r="C11" s="78">
        <v>823254.00072000001</v>
      </c>
      <c r="D11" s="78">
        <v>882578.12649000005</v>
      </c>
      <c r="E11" s="78">
        <v>842530.39283999999</v>
      </c>
      <c r="F11" s="78">
        <v>715943.38867999997</v>
      </c>
      <c r="G11" s="78">
        <v>955192.06160000002</v>
      </c>
      <c r="H11" s="78">
        <v>625953.59311999998</v>
      </c>
      <c r="I11" s="55">
        <v>806028.52842999995</v>
      </c>
      <c r="J11" s="55">
        <v>786849.91295999999</v>
      </c>
      <c r="K11" s="55">
        <v>922095.85025999998</v>
      </c>
      <c r="L11" s="55">
        <v>971673.60979000002</v>
      </c>
      <c r="M11" s="55"/>
      <c r="N11" s="55"/>
      <c r="O11" s="78">
        <v>8332099.4648900004</v>
      </c>
      <c r="P11" s="56">
        <f t="shared" si="0"/>
        <v>4.2813546928424575</v>
      </c>
    </row>
    <row r="12" spans="1:16" x14ac:dyDescent="0.25">
      <c r="A12" s="53" t="s">
        <v>91</v>
      </c>
      <c r="B12" s="54" t="s">
        <v>174</v>
      </c>
      <c r="C12" s="78">
        <v>568083.53991000005</v>
      </c>
      <c r="D12" s="78">
        <v>557761.03310999996</v>
      </c>
      <c r="E12" s="78">
        <v>839326.18995000003</v>
      </c>
      <c r="F12" s="78">
        <v>567659.87262000004</v>
      </c>
      <c r="G12" s="78">
        <v>756948.03417999996</v>
      </c>
      <c r="H12" s="78">
        <v>733835.43698</v>
      </c>
      <c r="I12" s="55">
        <v>629331.99771999998</v>
      </c>
      <c r="J12" s="55">
        <v>540216.29090000002</v>
      </c>
      <c r="K12" s="55">
        <v>650361.66451999999</v>
      </c>
      <c r="L12" s="55">
        <v>702824.71013999998</v>
      </c>
      <c r="M12" s="55"/>
      <c r="N12" s="55"/>
      <c r="O12" s="78">
        <v>6546348.7700300002</v>
      </c>
      <c r="P12" s="56">
        <f t="shared" si="0"/>
        <v>3.3637669768169771</v>
      </c>
    </row>
    <row r="13" spans="1:16" x14ac:dyDescent="0.25">
      <c r="A13" s="53" t="s">
        <v>90</v>
      </c>
      <c r="B13" s="54" t="s">
        <v>176</v>
      </c>
      <c r="C13" s="78">
        <v>542468.70226000005</v>
      </c>
      <c r="D13" s="78">
        <v>551247.21557</v>
      </c>
      <c r="E13" s="78">
        <v>600747.65760000004</v>
      </c>
      <c r="F13" s="78">
        <v>566909.12343000004</v>
      </c>
      <c r="G13" s="78">
        <v>680285.13494999998</v>
      </c>
      <c r="H13" s="78">
        <v>579403.93547999999</v>
      </c>
      <c r="I13" s="55">
        <v>663033.66787999996</v>
      </c>
      <c r="J13" s="55">
        <v>611488.12950000004</v>
      </c>
      <c r="K13" s="55">
        <v>651689.34048000001</v>
      </c>
      <c r="L13" s="55">
        <v>587080.53255</v>
      </c>
      <c r="M13" s="55"/>
      <c r="N13" s="55"/>
      <c r="O13" s="78">
        <v>6034353.4397</v>
      </c>
      <c r="P13" s="56">
        <f t="shared" si="0"/>
        <v>3.1006839904149768</v>
      </c>
    </row>
    <row r="14" spans="1:16" x14ac:dyDescent="0.25">
      <c r="A14" s="53" t="s">
        <v>89</v>
      </c>
      <c r="B14" s="54" t="s">
        <v>211</v>
      </c>
      <c r="C14" s="78">
        <v>864890.82770000002</v>
      </c>
      <c r="D14" s="78">
        <v>597443.94541000004</v>
      </c>
      <c r="E14" s="78">
        <v>379068.24683999998</v>
      </c>
      <c r="F14" s="78">
        <v>534146.20687999995</v>
      </c>
      <c r="G14" s="78">
        <v>542782.11323999998</v>
      </c>
      <c r="H14" s="78">
        <v>336594.22850000003</v>
      </c>
      <c r="I14" s="55">
        <v>1301994.33011</v>
      </c>
      <c r="J14" s="55">
        <v>705530.55310000002</v>
      </c>
      <c r="K14" s="55">
        <v>290164.14630000002</v>
      </c>
      <c r="L14" s="55">
        <v>350414.56205000001</v>
      </c>
      <c r="M14" s="55"/>
      <c r="N14" s="55"/>
      <c r="O14" s="78">
        <v>5903029.1601299997</v>
      </c>
      <c r="P14" s="56">
        <f t="shared" si="0"/>
        <v>3.0332045006428756</v>
      </c>
    </row>
    <row r="15" spans="1:16" x14ac:dyDescent="0.25">
      <c r="A15" s="53" t="s">
        <v>88</v>
      </c>
      <c r="B15" s="54" t="s">
        <v>175</v>
      </c>
      <c r="C15" s="78">
        <v>424277.44323999999</v>
      </c>
      <c r="D15" s="78">
        <v>482700.47175999999</v>
      </c>
      <c r="E15" s="78">
        <v>549895.06865999999</v>
      </c>
      <c r="F15" s="78">
        <v>510783.49203999998</v>
      </c>
      <c r="G15" s="78">
        <v>514952.67836999998</v>
      </c>
      <c r="H15" s="78">
        <v>446093.38033999997</v>
      </c>
      <c r="I15" s="55">
        <v>523607.81446999998</v>
      </c>
      <c r="J15" s="55">
        <v>523349.63267000002</v>
      </c>
      <c r="K15" s="55">
        <v>522745.54567000002</v>
      </c>
      <c r="L15" s="55">
        <v>688824.23023999995</v>
      </c>
      <c r="M15" s="55"/>
      <c r="N15" s="55"/>
      <c r="O15" s="78">
        <v>5187229.75746</v>
      </c>
      <c r="P15" s="56">
        <f t="shared" si="0"/>
        <v>2.6653991060159057</v>
      </c>
    </row>
    <row r="16" spans="1:16" x14ac:dyDescent="0.25">
      <c r="A16" s="53" t="s">
        <v>87</v>
      </c>
      <c r="B16" s="54" t="s">
        <v>212</v>
      </c>
      <c r="C16" s="78">
        <v>429351.79021000001</v>
      </c>
      <c r="D16" s="78">
        <v>463441.48729000002</v>
      </c>
      <c r="E16" s="78">
        <v>535770.74939000001</v>
      </c>
      <c r="F16" s="78">
        <v>463438.60989999998</v>
      </c>
      <c r="G16" s="78">
        <v>494032.07631999999</v>
      </c>
      <c r="H16" s="78">
        <v>458858.55810999998</v>
      </c>
      <c r="I16" s="55">
        <v>459170.65166999999</v>
      </c>
      <c r="J16" s="55">
        <v>448131.10060000001</v>
      </c>
      <c r="K16" s="55">
        <v>467700.07367999997</v>
      </c>
      <c r="L16" s="55">
        <v>551402.22045000002</v>
      </c>
      <c r="M16" s="55"/>
      <c r="N16" s="55"/>
      <c r="O16" s="78">
        <v>4771297.3176199999</v>
      </c>
      <c r="P16" s="56">
        <f t="shared" si="0"/>
        <v>2.4516769450265676</v>
      </c>
    </row>
    <row r="17" spans="1:16" x14ac:dyDescent="0.25">
      <c r="A17" s="53" t="s">
        <v>86</v>
      </c>
      <c r="B17" s="54" t="s">
        <v>213</v>
      </c>
      <c r="C17" s="78">
        <v>359658.01468000002</v>
      </c>
      <c r="D17" s="78">
        <v>384927.68579999998</v>
      </c>
      <c r="E17" s="78">
        <v>385366.73353000003</v>
      </c>
      <c r="F17" s="78">
        <v>388565.81728999998</v>
      </c>
      <c r="G17" s="78">
        <v>445712.76283000002</v>
      </c>
      <c r="H17" s="78">
        <v>386957.14854999998</v>
      </c>
      <c r="I17" s="55">
        <v>381653.68108000001</v>
      </c>
      <c r="J17" s="55">
        <v>383737.16376999998</v>
      </c>
      <c r="K17" s="55">
        <v>394784.72103999997</v>
      </c>
      <c r="L17" s="55">
        <v>418339.60051000002</v>
      </c>
      <c r="M17" s="55"/>
      <c r="N17" s="55"/>
      <c r="O17" s="78">
        <v>3929703.3290800001</v>
      </c>
      <c r="P17" s="56">
        <f t="shared" si="0"/>
        <v>2.0192334309414535</v>
      </c>
    </row>
    <row r="18" spans="1:16" x14ac:dyDescent="0.25">
      <c r="A18" s="53" t="s">
        <v>85</v>
      </c>
      <c r="B18" s="54" t="s">
        <v>214</v>
      </c>
      <c r="C18" s="78">
        <v>365550.89951999998</v>
      </c>
      <c r="D18" s="78">
        <v>348520.62453999999</v>
      </c>
      <c r="E18" s="78">
        <v>466663.26250000001</v>
      </c>
      <c r="F18" s="78">
        <v>384625.93051999999</v>
      </c>
      <c r="G18" s="78">
        <v>347057.25183999998</v>
      </c>
      <c r="H18" s="78">
        <v>322565.58461999998</v>
      </c>
      <c r="I18" s="55">
        <v>359809.27662000002</v>
      </c>
      <c r="J18" s="55">
        <v>344652.85528999998</v>
      </c>
      <c r="K18" s="55">
        <v>433991.55856999999</v>
      </c>
      <c r="L18" s="55">
        <v>435693.80368999997</v>
      </c>
      <c r="M18" s="55"/>
      <c r="N18" s="55"/>
      <c r="O18" s="78">
        <v>3809131.0477100001</v>
      </c>
      <c r="P18" s="56">
        <f t="shared" si="0"/>
        <v>1.9572787333474797</v>
      </c>
    </row>
    <row r="19" spans="1:16" x14ac:dyDescent="0.25">
      <c r="A19" s="53" t="s">
        <v>84</v>
      </c>
      <c r="B19" s="54" t="s">
        <v>215</v>
      </c>
      <c r="C19" s="78">
        <v>255439.28875000001</v>
      </c>
      <c r="D19" s="78">
        <v>240499.84447000001</v>
      </c>
      <c r="E19" s="78">
        <v>387297.21963000001</v>
      </c>
      <c r="F19" s="78">
        <v>293360.89306999999</v>
      </c>
      <c r="G19" s="78">
        <v>342607.24247</v>
      </c>
      <c r="H19" s="78">
        <v>280788.04441999999</v>
      </c>
      <c r="I19" s="55">
        <v>368298.23401000001</v>
      </c>
      <c r="J19" s="55">
        <v>317240.76740999997</v>
      </c>
      <c r="K19" s="55">
        <v>287123.79470999999</v>
      </c>
      <c r="L19" s="55">
        <v>337119.92719000002</v>
      </c>
      <c r="M19" s="55"/>
      <c r="N19" s="55"/>
      <c r="O19" s="78">
        <v>3109775.2561300001</v>
      </c>
      <c r="P19" s="56">
        <f t="shared" si="0"/>
        <v>1.5979227015496631</v>
      </c>
    </row>
    <row r="20" spans="1:16" x14ac:dyDescent="0.25">
      <c r="A20" s="53" t="s">
        <v>83</v>
      </c>
      <c r="B20" s="54" t="s">
        <v>216</v>
      </c>
      <c r="C20" s="78">
        <v>283306.89143000002</v>
      </c>
      <c r="D20" s="78">
        <v>270868.85840000003</v>
      </c>
      <c r="E20" s="78">
        <v>353995.63381999999</v>
      </c>
      <c r="F20" s="78">
        <v>256647.20895999999</v>
      </c>
      <c r="G20" s="78">
        <v>315313.62151999999</v>
      </c>
      <c r="H20" s="78">
        <v>315264.87095000001</v>
      </c>
      <c r="I20" s="55">
        <v>322799.82363</v>
      </c>
      <c r="J20" s="55">
        <v>251844.40609</v>
      </c>
      <c r="K20" s="55">
        <v>339694.82597000001</v>
      </c>
      <c r="L20" s="55">
        <v>267699.72168999998</v>
      </c>
      <c r="M20" s="55"/>
      <c r="N20" s="55"/>
      <c r="O20" s="78">
        <v>2977435.86246</v>
      </c>
      <c r="P20" s="56">
        <f t="shared" si="0"/>
        <v>1.5299216069246531</v>
      </c>
    </row>
    <row r="21" spans="1:16" x14ac:dyDescent="0.25">
      <c r="A21" s="53" t="s">
        <v>82</v>
      </c>
      <c r="B21" s="54" t="s">
        <v>217</v>
      </c>
      <c r="C21" s="78">
        <v>376009.74303999997</v>
      </c>
      <c r="D21" s="78">
        <v>257841.62779</v>
      </c>
      <c r="E21" s="78">
        <v>298074.49754000001</v>
      </c>
      <c r="F21" s="78">
        <v>226391.46281</v>
      </c>
      <c r="G21" s="78">
        <v>290043.05546</v>
      </c>
      <c r="H21" s="78">
        <v>298787.77322999999</v>
      </c>
      <c r="I21" s="55">
        <v>271856.65412999998</v>
      </c>
      <c r="J21" s="55">
        <v>197556.76512</v>
      </c>
      <c r="K21" s="55">
        <v>266348.88851999998</v>
      </c>
      <c r="L21" s="55">
        <v>238612.71530000001</v>
      </c>
      <c r="M21" s="55"/>
      <c r="N21" s="55"/>
      <c r="O21" s="78">
        <v>2721523.1829400002</v>
      </c>
      <c r="P21" s="56">
        <f t="shared" si="0"/>
        <v>1.398423782632261</v>
      </c>
    </row>
    <row r="22" spans="1:16" x14ac:dyDescent="0.25">
      <c r="A22" s="53" t="s">
        <v>81</v>
      </c>
      <c r="B22" s="54" t="s">
        <v>218</v>
      </c>
      <c r="C22" s="78">
        <v>233115.18466999999</v>
      </c>
      <c r="D22" s="78">
        <v>229887.77238000001</v>
      </c>
      <c r="E22" s="78">
        <v>271103.26243</v>
      </c>
      <c r="F22" s="78">
        <v>274795.81745999999</v>
      </c>
      <c r="G22" s="78">
        <v>316912.17258999997</v>
      </c>
      <c r="H22" s="78">
        <v>265308.78927000001</v>
      </c>
      <c r="I22" s="55">
        <v>254301.28367</v>
      </c>
      <c r="J22" s="55">
        <v>294738.98012999998</v>
      </c>
      <c r="K22" s="55">
        <v>266854.80271000002</v>
      </c>
      <c r="L22" s="55">
        <v>302311.19772</v>
      </c>
      <c r="M22" s="55"/>
      <c r="N22" s="55"/>
      <c r="O22" s="78">
        <v>2709329.26303</v>
      </c>
      <c r="P22" s="56">
        <f t="shared" si="0"/>
        <v>1.3921580753575442</v>
      </c>
    </row>
    <row r="23" spans="1:16" x14ac:dyDescent="0.25">
      <c r="A23" s="53" t="s">
        <v>80</v>
      </c>
      <c r="B23" s="54" t="s">
        <v>219</v>
      </c>
      <c r="C23" s="78">
        <v>255252.70151000001</v>
      </c>
      <c r="D23" s="78">
        <v>298272.32173000003</v>
      </c>
      <c r="E23" s="78">
        <v>264031.16736999998</v>
      </c>
      <c r="F23" s="78">
        <v>218725.21290000001</v>
      </c>
      <c r="G23" s="78">
        <v>286596.63997999998</v>
      </c>
      <c r="H23" s="78">
        <v>254376.96059</v>
      </c>
      <c r="I23" s="55">
        <v>286069.76828000002</v>
      </c>
      <c r="J23" s="55">
        <v>241660.34375999999</v>
      </c>
      <c r="K23" s="55">
        <v>277688.63931</v>
      </c>
      <c r="L23" s="55">
        <v>313477.82153999998</v>
      </c>
      <c r="M23" s="55"/>
      <c r="N23" s="55"/>
      <c r="O23" s="78">
        <v>2696151.5769699998</v>
      </c>
      <c r="P23" s="56">
        <f t="shared" si="0"/>
        <v>1.3853868710180468</v>
      </c>
    </row>
    <row r="24" spans="1:16" x14ac:dyDescent="0.25">
      <c r="A24" s="53" t="s">
        <v>79</v>
      </c>
      <c r="B24" s="54" t="s">
        <v>220</v>
      </c>
      <c r="C24" s="78">
        <v>234207.08566000001</v>
      </c>
      <c r="D24" s="78">
        <v>203715.05953999999</v>
      </c>
      <c r="E24" s="78">
        <v>238687.76175000001</v>
      </c>
      <c r="F24" s="78">
        <v>221317.10943000001</v>
      </c>
      <c r="G24" s="78">
        <v>229542.71752999999</v>
      </c>
      <c r="H24" s="78">
        <v>236007.52815</v>
      </c>
      <c r="I24" s="55">
        <v>292697.66031000001</v>
      </c>
      <c r="J24" s="55">
        <v>217860.42864</v>
      </c>
      <c r="K24" s="55">
        <v>260470.43742</v>
      </c>
      <c r="L24" s="55">
        <v>280613.70853</v>
      </c>
      <c r="M24" s="55"/>
      <c r="N24" s="55"/>
      <c r="O24" s="78">
        <v>2415119.4969600001</v>
      </c>
      <c r="P24" s="56">
        <f t="shared" si="0"/>
        <v>1.2409817280333582</v>
      </c>
    </row>
    <row r="25" spans="1:16" x14ac:dyDescent="0.25">
      <c r="A25" s="57"/>
      <c r="B25" s="154" t="s">
        <v>78</v>
      </c>
      <c r="C25" s="154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79">
        <f>SUM(O5:O24)</f>
        <v>127394880.09617999</v>
      </c>
      <c r="P25" s="59">
        <f>SUM(P5:P24)</f>
        <v>65.460412473734564</v>
      </c>
    </row>
    <row r="26" spans="1:16" ht="13.5" customHeight="1" x14ac:dyDescent="0.25">
      <c r="A26" s="57"/>
      <c r="B26" s="155" t="s">
        <v>77</v>
      </c>
      <c r="C26" s="155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79">
        <v>194613622.61855</v>
      </c>
      <c r="P26" s="55">
        <f>O26/O$26*100</f>
        <v>100</v>
      </c>
    </row>
    <row r="27" spans="1:16" x14ac:dyDescent="0.25">
      <c r="B27" s="37"/>
    </row>
    <row r="28" spans="1:16" x14ac:dyDescent="0.25">
      <c r="B28" s="29"/>
    </row>
  </sheetData>
  <mergeCells count="2">
    <mergeCell ref="B25:C25"/>
    <mergeCell ref="B26:C26"/>
  </mergeCells>
  <pageMargins left="0.31" right="0.36" top="0.98425196850393704" bottom="0.98425196850393704" header="0.51181102362204722" footer="0.51181102362204722"/>
  <pageSetup paperSize="9" scale="75" orientation="landscape" r:id="rId1"/>
  <headerFooter alignWithMargins="0"/>
  <ignoredErrors>
    <ignoredError sqref="P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2"/>
  <sheetViews>
    <sheetView showGridLines="0" zoomScaleNormal="100" workbookViewId="0">
      <selection activeCell="N1" sqref="N1"/>
    </sheetView>
  </sheetViews>
  <sheetFormatPr defaultColWidth="9.109375" defaultRowHeight="13.2" x14ac:dyDescent="0.25"/>
  <sheetData>
    <row r="22" spans="1:1" x14ac:dyDescent="0.25">
      <c r="A22" t="s">
        <v>107</v>
      </c>
    </row>
  </sheetData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27"/>
  <sheetViews>
    <sheetView showGridLines="0" workbookViewId="0">
      <selection activeCell="L1" sqref="L1"/>
    </sheetView>
  </sheetViews>
  <sheetFormatPr defaultColWidth="9.109375" defaultRowHeight="13.2" x14ac:dyDescent="0.25"/>
  <cols>
    <col min="5" max="5" width="10.5546875" customWidth="1"/>
  </cols>
  <sheetData>
    <row r="1" spans="2:2" ht="13.8" x14ac:dyDescent="0.25">
      <c r="B1" s="31" t="s">
        <v>2</v>
      </c>
    </row>
    <row r="2" spans="2:2" ht="13.8" x14ac:dyDescent="0.25">
      <c r="B2" s="31" t="s">
        <v>53</v>
      </c>
    </row>
    <row r="13" spans="2:2" ht="12.75" customHeight="1" x14ac:dyDescent="0.25"/>
    <row r="30" ht="12.75" customHeight="1" x14ac:dyDescent="0.25"/>
    <row r="46" ht="12.75" customHeight="1" x14ac:dyDescent="0.25"/>
    <row r="60" ht="12.75" customHeight="1" x14ac:dyDescent="0.25"/>
    <row r="80" ht="12.75" customHeight="1" x14ac:dyDescent="0.25"/>
    <row r="84" ht="3.75" customHeight="1" x14ac:dyDescent="0.25"/>
    <row r="95" ht="12.75" customHeight="1" x14ac:dyDescent="0.25"/>
    <row r="105" spans="1:1" ht="3.75" customHeight="1" x14ac:dyDescent="0.25"/>
    <row r="112" spans="1:1" x14ac:dyDescent="0.25">
      <c r="A112" s="30"/>
    </row>
    <row r="113" ht="12.75" customHeight="1" x14ac:dyDescent="0.25"/>
    <row r="127" ht="12.75" customHeight="1" x14ac:dyDescent="0.25"/>
  </sheetData>
  <pageMargins left="0.19685039370078741" right="0.19685039370078741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SEKTOR_USD</vt:lpstr>
      <vt:lpstr>SECILMIS_ISTATISTIK</vt:lpstr>
      <vt:lpstr>SEKTOR_TL</vt:lpstr>
      <vt:lpstr>USDvsTL</vt:lpstr>
      <vt:lpstr>GEN_SEK</vt:lpstr>
      <vt:lpstr>Toplam İhracat  bar gra</vt:lpstr>
      <vt:lpstr>ULKE</vt:lpstr>
      <vt:lpstr>KARŞL.</vt:lpstr>
      <vt:lpstr>SEKT1</vt:lpstr>
      <vt:lpstr>SEKT2 </vt:lpstr>
      <vt:lpstr>SEKT3 </vt:lpstr>
      <vt:lpstr>SEKT4 </vt:lpstr>
      <vt:lpstr>SEKT5 </vt:lpstr>
      <vt:lpstr>2002_2025_AYLIK_IHR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Çağrı KÖKSAL</cp:lastModifiedBy>
  <cp:lastPrinted>2016-02-26T09:44:09Z</cp:lastPrinted>
  <dcterms:created xsi:type="dcterms:W3CDTF">2013-08-01T04:41:02Z</dcterms:created>
  <dcterms:modified xsi:type="dcterms:W3CDTF">2025-11-03T08:36:29Z</dcterms:modified>
</cp:coreProperties>
</file>