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9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0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1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grikoksal\Google Drive\TIM\EKO\Ihracat\2025\202504 - Nisan\dağıtım\tam\"/>
    </mc:Choice>
  </mc:AlternateContent>
  <xr:revisionPtr revIDLastSave="0" documentId="13_ncr:1_{63C60729-7FDD-480D-900F-3BAE3E14A382}" xr6:coauthVersionLast="36" xr6:coauthVersionMax="36" xr10:uidLastSave="{00000000-0000-0000-0000-000000000000}"/>
  <bookViews>
    <workbookView xWindow="240" yWindow="480" windowWidth="15576" windowHeight="7596" tabRatio="900" xr2:uid="{00000000-000D-0000-FFFF-FFFF00000000}"/>
  </bookViews>
  <sheets>
    <sheet name="SEKTOR_USD" sheetId="1" r:id="rId1"/>
    <sheet name="SECILMIS_ISTATISTIK" sheetId="14" r:id="rId2"/>
    <sheet name="SEKTOR_TL" sheetId="2" r:id="rId3"/>
    <sheet name="USDvsTL" sheetId="3" r:id="rId4"/>
    <sheet name="GEN_SEK" sheetId="4" r:id="rId5"/>
    <sheet name="Toplam İhracat  bar gra" sheetId="15" r:id="rId6"/>
    <sheet name="ULKE" sheetId="23" r:id="rId7"/>
    <sheet name="KARŞL." sheetId="16" r:id="rId8"/>
    <sheet name="SEKT1" sheetId="17" r:id="rId9"/>
    <sheet name="SEKT2 " sheetId="18" r:id="rId10"/>
    <sheet name="SEKT3 " sheetId="19" r:id="rId11"/>
    <sheet name="SEKT4 " sheetId="20" r:id="rId12"/>
    <sheet name="SEKT5 " sheetId="21" r:id="rId13"/>
    <sheet name="2002_2025_AYLIK_IHR" sheetId="22" r:id="rId14"/>
  </sheets>
  <definedNames>
    <definedName name="_xlnm._FilterDatabase" localSheetId="13" hidden="1">'2002_2025_AYLIK_IHR'!$A$1:$O$83</definedName>
  </definedNames>
  <calcPr calcId="191029"/>
</workbook>
</file>

<file path=xl/calcChain.xml><?xml version="1.0" encoding="utf-8"?>
<calcChain xmlns="http://schemas.openxmlformats.org/spreadsheetml/2006/main">
  <c r="M45" i="1" l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L45" i="1"/>
  <c r="H45" i="1"/>
  <c r="E45" i="1"/>
  <c r="D45" i="1"/>
  <c r="K44" i="1"/>
  <c r="M44" i="1" s="1"/>
  <c r="J44" i="1"/>
  <c r="L44" i="1" s="1"/>
  <c r="G44" i="1"/>
  <c r="F44" i="1"/>
  <c r="H44" i="1" s="1"/>
  <c r="C44" i="1"/>
  <c r="D44" i="1" s="1"/>
  <c r="B44" i="1"/>
  <c r="O25" i="22"/>
  <c r="N25" i="22"/>
  <c r="M25" i="22"/>
  <c r="L25" i="22"/>
  <c r="K25" i="22"/>
  <c r="J25" i="22"/>
  <c r="I25" i="22"/>
  <c r="H25" i="22"/>
  <c r="G25" i="22"/>
  <c r="F25" i="22"/>
  <c r="E25" i="22"/>
  <c r="D25" i="22"/>
  <c r="C25" i="22"/>
  <c r="O24" i="22"/>
  <c r="F24" i="22"/>
  <c r="E24" i="22"/>
  <c r="D24" i="22"/>
  <c r="C24" i="22"/>
  <c r="K29" i="1"/>
  <c r="J29" i="1"/>
  <c r="G29" i="1"/>
  <c r="F29" i="1"/>
  <c r="C29" i="1"/>
  <c r="B29" i="1"/>
  <c r="O83" i="22" l="1"/>
  <c r="O82" i="22" l="1"/>
  <c r="C23" i="4" l="1"/>
  <c r="O81" i="22" l="1"/>
  <c r="O80" i="22" l="1"/>
  <c r="L22" i="4" l="1"/>
  <c r="K23" i="4"/>
  <c r="M22" i="4" s="1"/>
  <c r="J23" i="4"/>
  <c r="G23" i="4"/>
  <c r="I22" i="4" s="1"/>
  <c r="F23" i="4"/>
  <c r="H22" i="4"/>
  <c r="E22" i="4"/>
  <c r="D22" i="4"/>
  <c r="B23" i="4"/>
  <c r="O78" i="22" l="1"/>
  <c r="O79" i="22"/>
  <c r="D91" i="14"/>
  <c r="D90" i="14"/>
  <c r="D89" i="14"/>
  <c r="D88" i="14"/>
  <c r="D87" i="14"/>
  <c r="D86" i="14"/>
  <c r="D85" i="14"/>
  <c r="D84" i="14"/>
  <c r="D83" i="14"/>
  <c r="D82" i="14"/>
  <c r="D76" i="14"/>
  <c r="D75" i="14"/>
  <c r="D74" i="14"/>
  <c r="D73" i="14"/>
  <c r="D72" i="14"/>
  <c r="D71" i="14"/>
  <c r="D70" i="14"/>
  <c r="D69" i="14"/>
  <c r="D68" i="14"/>
  <c r="D67" i="14"/>
  <c r="D61" i="14"/>
  <c r="D60" i="14"/>
  <c r="D59" i="14"/>
  <c r="D58" i="14"/>
  <c r="D57" i="14"/>
  <c r="D56" i="14"/>
  <c r="D55" i="14"/>
  <c r="D54" i="14"/>
  <c r="D53" i="14"/>
  <c r="D52" i="14"/>
  <c r="D46" i="14"/>
  <c r="D45" i="14"/>
  <c r="D44" i="14"/>
  <c r="D43" i="14"/>
  <c r="D42" i="14"/>
  <c r="D41" i="14"/>
  <c r="D40" i="14"/>
  <c r="D39" i="14"/>
  <c r="D38" i="14"/>
  <c r="D37" i="14"/>
  <c r="D31" i="14"/>
  <c r="D30" i="14"/>
  <c r="D29" i="14"/>
  <c r="D28" i="14"/>
  <c r="D27" i="14"/>
  <c r="D26" i="14"/>
  <c r="D25" i="14"/>
  <c r="D24" i="14"/>
  <c r="D23" i="14"/>
  <c r="D22" i="14"/>
  <c r="D15" i="14"/>
  <c r="D14" i="14"/>
  <c r="D13" i="14"/>
  <c r="D12" i="14"/>
  <c r="D11" i="14"/>
  <c r="D10" i="14"/>
  <c r="D9" i="14"/>
  <c r="D8" i="14"/>
  <c r="D7" i="14"/>
  <c r="D6" i="14"/>
  <c r="O77" i="22"/>
  <c r="O76" i="22"/>
  <c r="O61" i="22"/>
  <c r="O62" i="22"/>
  <c r="O63" i="22"/>
  <c r="O64" i="22"/>
  <c r="O65" i="22"/>
  <c r="O66" i="22"/>
  <c r="O67" i="22"/>
  <c r="O68" i="22"/>
  <c r="O69" i="22"/>
  <c r="O70" i="22"/>
  <c r="O71" i="22"/>
  <c r="O72" i="22"/>
  <c r="O73" i="22"/>
  <c r="O74" i="22"/>
  <c r="O75" i="22"/>
  <c r="D57" i="22"/>
  <c r="E57" i="22"/>
  <c r="F57" i="22"/>
  <c r="G57" i="22"/>
  <c r="H57" i="22"/>
  <c r="I57" i="22"/>
  <c r="J57" i="22"/>
  <c r="K57" i="22"/>
  <c r="L57" i="22"/>
  <c r="M57" i="22"/>
  <c r="N57" i="22"/>
  <c r="C57" i="22"/>
  <c r="D56" i="22"/>
  <c r="E56" i="22"/>
  <c r="F56" i="22"/>
  <c r="C56" i="22"/>
  <c r="D3" i="22"/>
  <c r="E3" i="22"/>
  <c r="F3" i="22"/>
  <c r="G3" i="22"/>
  <c r="H3" i="22"/>
  <c r="I3" i="22"/>
  <c r="J3" i="22"/>
  <c r="K3" i="22"/>
  <c r="L3" i="22"/>
  <c r="M3" i="22"/>
  <c r="N3" i="22"/>
  <c r="C3" i="22"/>
  <c r="D2" i="22"/>
  <c r="E2" i="22"/>
  <c r="F2" i="22"/>
  <c r="C2" i="22"/>
  <c r="A42" i="2"/>
  <c r="A31" i="2"/>
  <c r="A32" i="2"/>
  <c r="A33" i="2"/>
  <c r="A34" i="2"/>
  <c r="A35" i="2"/>
  <c r="A36" i="2"/>
  <c r="A37" i="2"/>
  <c r="A38" i="2"/>
  <c r="A39" i="2"/>
  <c r="A40" i="2"/>
  <c r="A30" i="2"/>
  <c r="A28" i="2"/>
  <c r="A25" i="2"/>
  <c r="A26" i="2"/>
  <c r="A24" i="2"/>
  <c r="A21" i="2"/>
  <c r="A19" i="2"/>
  <c r="A11" i="2"/>
  <c r="A12" i="2"/>
  <c r="A13" i="2"/>
  <c r="A14" i="2"/>
  <c r="A15" i="2"/>
  <c r="A16" i="2"/>
  <c r="A17" i="2"/>
  <c r="A10" i="2"/>
  <c r="K42" i="2"/>
  <c r="K40" i="2"/>
  <c r="K39" i="2"/>
  <c r="K38" i="2"/>
  <c r="K37" i="2"/>
  <c r="K36" i="2"/>
  <c r="K35" i="2"/>
  <c r="K34" i="2"/>
  <c r="K33" i="2"/>
  <c r="K32" i="2"/>
  <c r="K31" i="2"/>
  <c r="K30" i="2"/>
  <c r="K28" i="2"/>
  <c r="K26" i="2"/>
  <c r="K25" i="2"/>
  <c r="K24" i="2"/>
  <c r="K21" i="2"/>
  <c r="K19" i="2"/>
  <c r="K17" i="2"/>
  <c r="K16" i="2"/>
  <c r="K15" i="2"/>
  <c r="K14" i="2"/>
  <c r="K13" i="2"/>
  <c r="K12" i="2"/>
  <c r="K11" i="2"/>
  <c r="K10" i="2"/>
  <c r="J42" i="2"/>
  <c r="L42" i="2" s="1"/>
  <c r="G42" i="3" s="1"/>
  <c r="J40" i="2"/>
  <c r="J39" i="2"/>
  <c r="J38" i="2"/>
  <c r="J37" i="2"/>
  <c r="J36" i="2"/>
  <c r="J35" i="2"/>
  <c r="J34" i="2"/>
  <c r="J33" i="2"/>
  <c r="J32" i="2"/>
  <c r="J31" i="2"/>
  <c r="J30" i="2"/>
  <c r="J28" i="2"/>
  <c r="L28" i="2" s="1"/>
  <c r="G28" i="3" s="1"/>
  <c r="J26" i="2"/>
  <c r="J25" i="2"/>
  <c r="J24" i="2"/>
  <c r="J21" i="2"/>
  <c r="L21" i="2" s="1"/>
  <c r="G21" i="3" s="1"/>
  <c r="J19" i="2"/>
  <c r="J17" i="2"/>
  <c r="J16" i="2"/>
  <c r="J15" i="2"/>
  <c r="J14" i="2"/>
  <c r="J13" i="2"/>
  <c r="J12" i="2"/>
  <c r="J11" i="2"/>
  <c r="L11" i="2" s="1"/>
  <c r="G11" i="3" s="1"/>
  <c r="J10" i="2"/>
  <c r="G42" i="2"/>
  <c r="G40" i="2"/>
  <c r="G39" i="2"/>
  <c r="G38" i="2"/>
  <c r="G37" i="2"/>
  <c r="G36" i="2"/>
  <c r="G35" i="2"/>
  <c r="G34" i="2"/>
  <c r="G33" i="2"/>
  <c r="G32" i="2"/>
  <c r="G31" i="2"/>
  <c r="G30" i="2"/>
  <c r="G28" i="2"/>
  <c r="G26" i="2"/>
  <c r="G25" i="2"/>
  <c r="G24" i="2"/>
  <c r="G21" i="2"/>
  <c r="G19" i="2"/>
  <c r="G17" i="2"/>
  <c r="G16" i="2"/>
  <c r="G15" i="2"/>
  <c r="G14" i="2"/>
  <c r="G13" i="2"/>
  <c r="G12" i="2"/>
  <c r="G11" i="2"/>
  <c r="G10" i="2"/>
  <c r="F42" i="2"/>
  <c r="F40" i="2"/>
  <c r="F39" i="2"/>
  <c r="F38" i="2"/>
  <c r="F37" i="2"/>
  <c r="F36" i="2"/>
  <c r="F35" i="2"/>
  <c r="F34" i="2"/>
  <c r="F33" i="2"/>
  <c r="F32" i="2"/>
  <c r="F31" i="2"/>
  <c r="F30" i="2"/>
  <c r="F28" i="2"/>
  <c r="F26" i="2"/>
  <c r="F25" i="2"/>
  <c r="F24" i="2"/>
  <c r="F21" i="2"/>
  <c r="F19" i="2"/>
  <c r="F17" i="2"/>
  <c r="F16" i="2"/>
  <c r="F15" i="2"/>
  <c r="F14" i="2"/>
  <c r="F13" i="2"/>
  <c r="F12" i="2"/>
  <c r="F11" i="2"/>
  <c r="F10" i="2"/>
  <c r="C42" i="2"/>
  <c r="C40" i="2"/>
  <c r="C39" i="2"/>
  <c r="C38" i="2"/>
  <c r="C37" i="2"/>
  <c r="C36" i="2"/>
  <c r="C35" i="2"/>
  <c r="C34" i="2"/>
  <c r="C33" i="2"/>
  <c r="C32" i="2"/>
  <c r="C31" i="2"/>
  <c r="C30" i="2"/>
  <c r="C28" i="2"/>
  <c r="C26" i="2"/>
  <c r="C25" i="2"/>
  <c r="C24" i="2"/>
  <c r="C21" i="2"/>
  <c r="C19" i="2"/>
  <c r="C17" i="2"/>
  <c r="C16" i="2"/>
  <c r="C15" i="2"/>
  <c r="C14" i="2"/>
  <c r="C13" i="2"/>
  <c r="C12" i="2"/>
  <c r="C11" i="2"/>
  <c r="C10" i="2"/>
  <c r="B42" i="2"/>
  <c r="B40" i="2"/>
  <c r="B39" i="2"/>
  <c r="B38" i="2"/>
  <c r="B37" i="2"/>
  <c r="B36" i="2"/>
  <c r="B35" i="2"/>
  <c r="B34" i="2"/>
  <c r="B33" i="2"/>
  <c r="B32" i="2"/>
  <c r="B31" i="2"/>
  <c r="B30" i="2"/>
  <c r="B28" i="2"/>
  <c r="B26" i="2"/>
  <c r="B25" i="2"/>
  <c r="B24" i="2"/>
  <c r="B21" i="2"/>
  <c r="D21" i="2" s="1"/>
  <c r="C21" i="3" s="1"/>
  <c r="B19" i="2"/>
  <c r="B17" i="2"/>
  <c r="B16" i="2"/>
  <c r="B15" i="2"/>
  <c r="B14" i="2"/>
  <c r="B13" i="2"/>
  <c r="B12" i="2"/>
  <c r="B11" i="2"/>
  <c r="B10" i="2"/>
  <c r="C7" i="2"/>
  <c r="B7" i="2"/>
  <c r="F6" i="2"/>
  <c r="B6" i="2"/>
  <c r="K41" i="1"/>
  <c r="K41" i="2" s="1"/>
  <c r="J41" i="1"/>
  <c r="J41" i="2" s="1"/>
  <c r="G41" i="1"/>
  <c r="G41" i="2" s="1"/>
  <c r="F41" i="1"/>
  <c r="F41" i="2"/>
  <c r="C41" i="1"/>
  <c r="C41" i="2" s="1"/>
  <c r="B41" i="1"/>
  <c r="B41" i="2" s="1"/>
  <c r="K29" i="2"/>
  <c r="J29" i="2"/>
  <c r="G29" i="2"/>
  <c r="C29" i="2"/>
  <c r="B29" i="2"/>
  <c r="K27" i="1"/>
  <c r="J27" i="1"/>
  <c r="G27" i="1"/>
  <c r="F27" i="1"/>
  <c r="F27" i="2" s="1"/>
  <c r="C27" i="1"/>
  <c r="B27" i="1"/>
  <c r="B27" i="2" s="1"/>
  <c r="K23" i="1"/>
  <c r="J23" i="1"/>
  <c r="G23" i="1"/>
  <c r="F23" i="1"/>
  <c r="F23" i="2" s="1"/>
  <c r="C23" i="1"/>
  <c r="C23" i="2" s="1"/>
  <c r="B23" i="1"/>
  <c r="K20" i="1"/>
  <c r="K20" i="2" s="1"/>
  <c r="J20" i="1"/>
  <c r="G20" i="1"/>
  <c r="G20" i="2" s="1"/>
  <c r="F20" i="1"/>
  <c r="F20" i="2" s="1"/>
  <c r="C20" i="1"/>
  <c r="C20" i="2" s="1"/>
  <c r="B20" i="1"/>
  <c r="B20" i="2" s="1"/>
  <c r="K18" i="1"/>
  <c r="K18" i="2" s="1"/>
  <c r="J18" i="1"/>
  <c r="J18" i="2" s="1"/>
  <c r="G18" i="1"/>
  <c r="F18" i="1"/>
  <c r="H18" i="1" s="1"/>
  <c r="D18" i="3" s="1"/>
  <c r="C18" i="1"/>
  <c r="C18" i="2" s="1"/>
  <c r="B18" i="1"/>
  <c r="B18" i="2" s="1"/>
  <c r="K9" i="1"/>
  <c r="K9" i="2" s="1"/>
  <c r="J9" i="1"/>
  <c r="G9" i="1"/>
  <c r="G9" i="2" s="1"/>
  <c r="F9" i="1"/>
  <c r="C9" i="1"/>
  <c r="C9" i="2" s="1"/>
  <c r="B9" i="1"/>
  <c r="B9" i="2" s="1"/>
  <c r="G27" i="2"/>
  <c r="H23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3" i="4"/>
  <c r="M23" i="4"/>
  <c r="L23" i="4"/>
  <c r="M21" i="4"/>
  <c r="L21" i="4"/>
  <c r="M20" i="4"/>
  <c r="L20" i="4"/>
  <c r="M19" i="4"/>
  <c r="L19" i="4"/>
  <c r="M18" i="4"/>
  <c r="L18" i="4"/>
  <c r="M17" i="4"/>
  <c r="L17" i="4"/>
  <c r="M16" i="4"/>
  <c r="L16" i="4"/>
  <c r="M15" i="4"/>
  <c r="L15" i="4"/>
  <c r="M14" i="4"/>
  <c r="L14" i="4"/>
  <c r="M13" i="4"/>
  <c r="L13" i="4"/>
  <c r="M12" i="4"/>
  <c r="L12" i="4"/>
  <c r="M11" i="4"/>
  <c r="L11" i="4"/>
  <c r="M10" i="4"/>
  <c r="L10" i="4"/>
  <c r="M9" i="4"/>
  <c r="L9" i="4"/>
  <c r="L42" i="1"/>
  <c r="F42" i="3" s="1"/>
  <c r="L40" i="1"/>
  <c r="F40" i="3" s="1"/>
  <c r="L39" i="1"/>
  <c r="F39" i="3" s="1"/>
  <c r="L38" i="1"/>
  <c r="F38" i="3" s="1"/>
  <c r="L37" i="1"/>
  <c r="F37" i="3" s="1"/>
  <c r="L36" i="1"/>
  <c r="F36" i="3" s="1"/>
  <c r="L35" i="1"/>
  <c r="F35" i="3" s="1"/>
  <c r="L34" i="1"/>
  <c r="F34" i="3" s="1"/>
  <c r="L33" i="1"/>
  <c r="F33" i="3" s="1"/>
  <c r="L32" i="1"/>
  <c r="F32" i="3" s="1"/>
  <c r="L31" i="1"/>
  <c r="F31" i="3" s="1"/>
  <c r="L30" i="1"/>
  <c r="F30" i="3" s="1"/>
  <c r="L28" i="1"/>
  <c r="F28" i="3" s="1"/>
  <c r="L26" i="1"/>
  <c r="F26" i="3" s="1"/>
  <c r="L25" i="1"/>
  <c r="F25" i="3" s="1"/>
  <c r="L24" i="1"/>
  <c r="F24" i="3" s="1"/>
  <c r="L21" i="1"/>
  <c r="F21" i="3" s="1"/>
  <c r="L19" i="1"/>
  <c r="F19" i="3" s="1"/>
  <c r="L18" i="1"/>
  <c r="F18" i="3" s="1"/>
  <c r="L17" i="1"/>
  <c r="F17" i="3" s="1"/>
  <c r="L16" i="1"/>
  <c r="F16" i="3" s="1"/>
  <c r="L15" i="1"/>
  <c r="F15" i="3" s="1"/>
  <c r="L14" i="1"/>
  <c r="F14" i="3" s="1"/>
  <c r="L13" i="1"/>
  <c r="F13" i="3" s="1"/>
  <c r="L12" i="1"/>
  <c r="F12" i="3" s="1"/>
  <c r="L11" i="1"/>
  <c r="F11" i="3" s="1"/>
  <c r="L10" i="1"/>
  <c r="F10" i="3" s="1"/>
  <c r="P5" i="23"/>
  <c r="P6" i="23"/>
  <c r="P7" i="23"/>
  <c r="P8" i="23"/>
  <c r="P9" i="23"/>
  <c r="P10" i="23"/>
  <c r="P11" i="23"/>
  <c r="P12" i="23"/>
  <c r="P13" i="23"/>
  <c r="P14" i="23"/>
  <c r="P15" i="23"/>
  <c r="P16" i="23"/>
  <c r="P17" i="23"/>
  <c r="P18" i="23"/>
  <c r="P19" i="23"/>
  <c r="P20" i="23"/>
  <c r="P21" i="23"/>
  <c r="P22" i="23"/>
  <c r="P23" i="23"/>
  <c r="P24" i="23"/>
  <c r="P26" i="23"/>
  <c r="O56" i="22"/>
  <c r="O57" i="22"/>
  <c r="O60" i="22"/>
  <c r="I23" i="4"/>
  <c r="E23" i="4"/>
  <c r="I21" i="4"/>
  <c r="H21" i="4"/>
  <c r="E21" i="4"/>
  <c r="I20" i="4"/>
  <c r="H20" i="4"/>
  <c r="E20" i="4"/>
  <c r="I19" i="4"/>
  <c r="H19" i="4"/>
  <c r="E19" i="4"/>
  <c r="I18" i="4"/>
  <c r="H18" i="4"/>
  <c r="E18" i="4"/>
  <c r="I17" i="4"/>
  <c r="H17" i="4"/>
  <c r="E17" i="4"/>
  <c r="I16" i="4"/>
  <c r="H16" i="4"/>
  <c r="E16" i="4"/>
  <c r="I15" i="4"/>
  <c r="H15" i="4"/>
  <c r="E15" i="4"/>
  <c r="I14" i="4"/>
  <c r="H14" i="4"/>
  <c r="E14" i="4"/>
  <c r="I13" i="4"/>
  <c r="H13" i="4"/>
  <c r="E13" i="4"/>
  <c r="I12" i="4"/>
  <c r="H12" i="4"/>
  <c r="E12" i="4"/>
  <c r="I11" i="4"/>
  <c r="H11" i="4"/>
  <c r="E11" i="4"/>
  <c r="I10" i="4"/>
  <c r="H10" i="4"/>
  <c r="E10" i="4"/>
  <c r="I9" i="4"/>
  <c r="H9" i="4"/>
  <c r="E9" i="4"/>
  <c r="H42" i="1"/>
  <c r="D42" i="3" s="1"/>
  <c r="D42" i="1"/>
  <c r="B42" i="3" s="1"/>
  <c r="H40" i="1"/>
  <c r="D40" i="3" s="1"/>
  <c r="D40" i="1"/>
  <c r="B40" i="3" s="1"/>
  <c r="H39" i="1"/>
  <c r="D39" i="3" s="1"/>
  <c r="D39" i="1"/>
  <c r="B39" i="3" s="1"/>
  <c r="H38" i="1"/>
  <c r="D38" i="3" s="1"/>
  <c r="D38" i="1"/>
  <c r="B38" i="3" s="1"/>
  <c r="H37" i="1"/>
  <c r="D37" i="3" s="1"/>
  <c r="D37" i="1"/>
  <c r="B37" i="3" s="1"/>
  <c r="H36" i="1"/>
  <c r="D36" i="3" s="1"/>
  <c r="D36" i="1"/>
  <c r="B36" i="3" s="1"/>
  <c r="H35" i="1"/>
  <c r="D35" i="3" s="1"/>
  <c r="D35" i="1"/>
  <c r="B35" i="3" s="1"/>
  <c r="H34" i="1"/>
  <c r="D34" i="3" s="1"/>
  <c r="D34" i="1"/>
  <c r="B34" i="3" s="1"/>
  <c r="H33" i="1"/>
  <c r="D33" i="3" s="1"/>
  <c r="D33" i="1"/>
  <c r="B33" i="3" s="1"/>
  <c r="H32" i="1"/>
  <c r="D32" i="3" s="1"/>
  <c r="D32" i="1"/>
  <c r="B32" i="3" s="1"/>
  <c r="H31" i="1"/>
  <c r="D31" i="3" s="1"/>
  <c r="D31" i="1"/>
  <c r="B31" i="3" s="1"/>
  <c r="H30" i="1"/>
  <c r="D30" i="3" s="1"/>
  <c r="D30" i="1"/>
  <c r="B30" i="3" s="1"/>
  <c r="H28" i="1"/>
  <c r="D28" i="3" s="1"/>
  <c r="D28" i="1"/>
  <c r="B28" i="3" s="1"/>
  <c r="H26" i="1"/>
  <c r="D26" i="3" s="1"/>
  <c r="D26" i="1"/>
  <c r="B26" i="3" s="1"/>
  <c r="H25" i="1"/>
  <c r="D25" i="3" s="1"/>
  <c r="D25" i="1"/>
  <c r="B25" i="3" s="1"/>
  <c r="H24" i="1"/>
  <c r="D24" i="3" s="1"/>
  <c r="D24" i="1"/>
  <c r="B24" i="3" s="1"/>
  <c r="H21" i="1"/>
  <c r="D21" i="3" s="1"/>
  <c r="D21" i="1"/>
  <c r="B21" i="3" s="1"/>
  <c r="H19" i="1"/>
  <c r="D19" i="3" s="1"/>
  <c r="D19" i="1"/>
  <c r="B19" i="3" s="1"/>
  <c r="H17" i="1"/>
  <c r="D17" i="3" s="1"/>
  <c r="D17" i="1"/>
  <c r="B17" i="3" s="1"/>
  <c r="H16" i="1"/>
  <c r="D16" i="3" s="1"/>
  <c r="D16" i="1"/>
  <c r="B16" i="3" s="1"/>
  <c r="H15" i="1"/>
  <c r="D15" i="3" s="1"/>
  <c r="D15" i="1"/>
  <c r="B15" i="3" s="1"/>
  <c r="H14" i="1"/>
  <c r="D14" i="3" s="1"/>
  <c r="D14" i="1"/>
  <c r="B14" i="3" s="1"/>
  <c r="H13" i="1"/>
  <c r="D13" i="3" s="1"/>
  <c r="D13" i="1"/>
  <c r="B13" i="3" s="1"/>
  <c r="H12" i="1"/>
  <c r="D12" i="3" s="1"/>
  <c r="D12" i="1"/>
  <c r="B12" i="3" s="1"/>
  <c r="H11" i="1"/>
  <c r="D11" i="3" s="1"/>
  <c r="D11" i="1"/>
  <c r="B11" i="3" s="1"/>
  <c r="H10" i="1"/>
  <c r="D10" i="3" s="1"/>
  <c r="D10" i="1"/>
  <c r="B10" i="3" s="1"/>
  <c r="H24" i="2" l="1"/>
  <c r="E24" i="3" s="1"/>
  <c r="H34" i="2"/>
  <c r="E34" i="3" s="1"/>
  <c r="H12" i="2"/>
  <c r="E12" i="3" s="1"/>
  <c r="H35" i="2"/>
  <c r="E35" i="3" s="1"/>
  <c r="D11" i="2"/>
  <c r="C11" i="3" s="1"/>
  <c r="H17" i="2"/>
  <c r="E17" i="3" s="1"/>
  <c r="H31" i="2"/>
  <c r="E31" i="3" s="1"/>
  <c r="H39" i="2"/>
  <c r="E39" i="3" s="1"/>
  <c r="L13" i="2"/>
  <c r="G13" i="3" s="1"/>
  <c r="H13" i="2"/>
  <c r="E13" i="3" s="1"/>
  <c r="L14" i="2"/>
  <c r="G14" i="3" s="1"/>
  <c r="H27" i="2"/>
  <c r="E27" i="3" s="1"/>
  <c r="L12" i="2"/>
  <c r="G12" i="3" s="1"/>
  <c r="L24" i="2"/>
  <c r="G24" i="3" s="1"/>
  <c r="L34" i="2"/>
  <c r="G34" i="3" s="1"/>
  <c r="L35" i="2"/>
  <c r="G35" i="3" s="1"/>
  <c r="D17" i="2"/>
  <c r="C17" i="3" s="1"/>
  <c r="D31" i="2"/>
  <c r="C31" i="3" s="1"/>
  <c r="D39" i="2"/>
  <c r="C39" i="3" s="1"/>
  <c r="L10" i="2"/>
  <c r="G10" i="3" s="1"/>
  <c r="L23" i="1"/>
  <c r="F23" i="3" s="1"/>
  <c r="H41" i="1"/>
  <c r="D41" i="3" s="1"/>
  <c r="D10" i="2"/>
  <c r="C10" i="3" s="1"/>
  <c r="D19" i="2"/>
  <c r="C19" i="3" s="1"/>
  <c r="D32" i="2"/>
  <c r="C32" i="3" s="1"/>
  <c r="D40" i="2"/>
  <c r="C40" i="3" s="1"/>
  <c r="H28" i="2"/>
  <c r="E28" i="3" s="1"/>
  <c r="H37" i="2"/>
  <c r="E37" i="3" s="1"/>
  <c r="D12" i="2"/>
  <c r="C12" i="3" s="1"/>
  <c r="D24" i="2"/>
  <c r="C24" i="3" s="1"/>
  <c r="D34" i="2"/>
  <c r="C34" i="3" s="1"/>
  <c r="H10" i="2"/>
  <c r="E10" i="3" s="1"/>
  <c r="H19" i="2"/>
  <c r="E19" i="3" s="1"/>
  <c r="H32" i="2"/>
  <c r="E32" i="3" s="1"/>
  <c r="H40" i="2"/>
  <c r="E40" i="3" s="1"/>
  <c r="D15" i="2"/>
  <c r="C15" i="3" s="1"/>
  <c r="D28" i="2"/>
  <c r="C28" i="3" s="1"/>
  <c r="D37" i="2"/>
  <c r="C37" i="3" s="1"/>
  <c r="L37" i="2"/>
  <c r="G37" i="3" s="1"/>
  <c r="L16" i="2"/>
  <c r="G16" i="3" s="1"/>
  <c r="H14" i="2"/>
  <c r="E14" i="3" s="1"/>
  <c r="H26" i="2"/>
  <c r="E26" i="3" s="1"/>
  <c r="H36" i="2"/>
  <c r="E36" i="3" s="1"/>
  <c r="L17" i="2"/>
  <c r="G17" i="3" s="1"/>
  <c r="L32" i="2"/>
  <c r="G32" i="3" s="1"/>
  <c r="D13" i="2"/>
  <c r="C13" i="3" s="1"/>
  <c r="D35" i="2"/>
  <c r="C35" i="3" s="1"/>
  <c r="H11" i="2"/>
  <c r="E11" i="3" s="1"/>
  <c r="H21" i="2"/>
  <c r="E21" i="3" s="1"/>
  <c r="H16" i="2"/>
  <c r="E16" i="3" s="1"/>
  <c r="H30" i="2"/>
  <c r="E30" i="3" s="1"/>
  <c r="H38" i="2"/>
  <c r="E38" i="3" s="1"/>
  <c r="L26" i="2"/>
  <c r="G26" i="3" s="1"/>
  <c r="L36" i="2"/>
  <c r="G36" i="3" s="1"/>
  <c r="D16" i="2"/>
  <c r="C16" i="3" s="1"/>
  <c r="D30" i="2"/>
  <c r="C30" i="3" s="1"/>
  <c r="D38" i="2"/>
  <c r="C38" i="3" s="1"/>
  <c r="D14" i="2"/>
  <c r="C14" i="3" s="1"/>
  <c r="D26" i="2"/>
  <c r="C26" i="3" s="1"/>
  <c r="H42" i="2"/>
  <c r="E42" i="3" s="1"/>
  <c r="L38" i="2"/>
  <c r="G38" i="3" s="1"/>
  <c r="J23" i="2"/>
  <c r="L31" i="2"/>
  <c r="G31" i="3" s="1"/>
  <c r="L9" i="1"/>
  <c r="F9" i="3" s="1"/>
  <c r="L40" i="2"/>
  <c r="G40" i="3" s="1"/>
  <c r="P25" i="23"/>
  <c r="G22" i="1"/>
  <c r="G22" i="2" s="1"/>
  <c r="O25" i="23"/>
  <c r="L41" i="2"/>
  <c r="G41" i="3" s="1"/>
  <c r="L41" i="1"/>
  <c r="F41" i="3" s="1"/>
  <c r="H41" i="2"/>
  <c r="E41" i="3" s="1"/>
  <c r="D33" i="2"/>
  <c r="C33" i="3" s="1"/>
  <c r="L29" i="2"/>
  <c r="G29" i="3" s="1"/>
  <c r="L29" i="1"/>
  <c r="F29" i="3" s="1"/>
  <c r="D29" i="2"/>
  <c r="C29" i="3" s="1"/>
  <c r="K22" i="1"/>
  <c r="K22" i="2" s="1"/>
  <c r="J22" i="1"/>
  <c r="J22" i="2" s="1"/>
  <c r="H25" i="2"/>
  <c r="E25" i="3" s="1"/>
  <c r="H23" i="1"/>
  <c r="D23" i="3" s="1"/>
  <c r="G23" i="2"/>
  <c r="H23" i="2" s="1"/>
  <c r="E23" i="3" s="1"/>
  <c r="H20" i="2"/>
  <c r="E20" i="3" s="1"/>
  <c r="H20" i="1"/>
  <c r="D20" i="3" s="1"/>
  <c r="F18" i="2"/>
  <c r="F8" i="1"/>
  <c r="F8" i="2" s="1"/>
  <c r="D18" i="2"/>
  <c r="C18" i="3" s="1"/>
  <c r="H15" i="2"/>
  <c r="E15" i="3" s="1"/>
  <c r="D9" i="1"/>
  <c r="B9" i="3" s="1"/>
  <c r="F9" i="2"/>
  <c r="H9" i="2" s="1"/>
  <c r="E9" i="3" s="1"/>
  <c r="D9" i="2"/>
  <c r="C9" i="3" s="1"/>
  <c r="O2" i="22"/>
  <c r="H9" i="1"/>
  <c r="D9" i="3" s="1"/>
  <c r="D20" i="1"/>
  <c r="B20" i="3" s="1"/>
  <c r="D18" i="1"/>
  <c r="B18" i="3" s="1"/>
  <c r="H27" i="1"/>
  <c r="D27" i="3" s="1"/>
  <c r="J8" i="1"/>
  <c r="J8" i="2" s="1"/>
  <c r="B8" i="1"/>
  <c r="B8" i="2" s="1"/>
  <c r="K8" i="1"/>
  <c r="J27" i="2"/>
  <c r="O3" i="22"/>
  <c r="K23" i="2"/>
  <c r="D42" i="2"/>
  <c r="C42" i="3" s="1"/>
  <c r="L30" i="2"/>
  <c r="G30" i="3" s="1"/>
  <c r="D20" i="2"/>
  <c r="C20" i="3" s="1"/>
  <c r="D41" i="1"/>
  <c r="B41" i="3" s="1"/>
  <c r="C8" i="1"/>
  <c r="D41" i="2"/>
  <c r="C41" i="3" s="1"/>
  <c r="D27" i="1"/>
  <c r="B27" i="3" s="1"/>
  <c r="D29" i="1"/>
  <c r="B29" i="3" s="1"/>
  <c r="D36" i="2"/>
  <c r="C36" i="3" s="1"/>
  <c r="L19" i="2"/>
  <c r="G19" i="3" s="1"/>
  <c r="G18" i="2"/>
  <c r="G8" i="1"/>
  <c r="B23" i="2"/>
  <c r="D23" i="2" s="1"/>
  <c r="C23" i="3" s="1"/>
  <c r="D23" i="1"/>
  <c r="B23" i="3" s="1"/>
  <c r="B22" i="1"/>
  <c r="F29" i="2"/>
  <c r="H29" i="2" s="1"/>
  <c r="E29" i="3" s="1"/>
  <c r="F22" i="1"/>
  <c r="H29" i="1"/>
  <c r="D29" i="3" s="1"/>
  <c r="L18" i="2"/>
  <c r="G18" i="3" s="1"/>
  <c r="D25" i="2"/>
  <c r="C25" i="3" s="1"/>
  <c r="L15" i="2"/>
  <c r="G15" i="3" s="1"/>
  <c r="L25" i="2"/>
  <c r="G25" i="3" s="1"/>
  <c r="L33" i="2"/>
  <c r="G33" i="3" s="1"/>
  <c r="L39" i="2"/>
  <c r="G39" i="3" s="1"/>
  <c r="H33" i="2"/>
  <c r="E33" i="3" s="1"/>
  <c r="L27" i="1"/>
  <c r="F27" i="3" s="1"/>
  <c r="K27" i="2"/>
  <c r="J20" i="2"/>
  <c r="L20" i="2" s="1"/>
  <c r="G20" i="3" s="1"/>
  <c r="L20" i="1"/>
  <c r="F20" i="3" s="1"/>
  <c r="C27" i="2"/>
  <c r="C22" i="1"/>
  <c r="J9" i="2"/>
  <c r="L9" i="2" s="1"/>
  <c r="G9" i="3" s="1"/>
  <c r="L23" i="2" l="1"/>
  <c r="G23" i="3" s="1"/>
  <c r="L22" i="1"/>
  <c r="F22" i="3" s="1"/>
  <c r="K43" i="1"/>
  <c r="J43" i="1"/>
  <c r="J43" i="2" s="1"/>
  <c r="L8" i="1"/>
  <c r="F8" i="3" s="1"/>
  <c r="K8" i="2"/>
  <c r="L8" i="2" s="1"/>
  <c r="G8" i="3" s="1"/>
  <c r="D8" i="1"/>
  <c r="B8" i="3" s="1"/>
  <c r="C8" i="2"/>
  <c r="D8" i="2" s="1"/>
  <c r="C8" i="3" s="1"/>
  <c r="L22" i="2"/>
  <c r="G22" i="3" s="1"/>
  <c r="G8" i="2"/>
  <c r="G43" i="1"/>
  <c r="H8" i="1"/>
  <c r="D8" i="3" s="1"/>
  <c r="D27" i="2"/>
  <c r="C27" i="3" s="1"/>
  <c r="F43" i="1"/>
  <c r="H22" i="1"/>
  <c r="D22" i="3" s="1"/>
  <c r="F22" i="2"/>
  <c r="H22" i="2" s="1"/>
  <c r="E22" i="3" s="1"/>
  <c r="C22" i="2"/>
  <c r="D22" i="1"/>
  <c r="B22" i="3" s="1"/>
  <c r="H18" i="2"/>
  <c r="E18" i="3" s="1"/>
  <c r="L27" i="2"/>
  <c r="G27" i="3" s="1"/>
  <c r="B43" i="1"/>
  <c r="B22" i="2"/>
  <c r="C43" i="1"/>
  <c r="K43" i="2" l="1"/>
  <c r="M27" i="2" s="1"/>
  <c r="L43" i="1"/>
  <c r="F43" i="3" s="1"/>
  <c r="H43" i="1"/>
  <c r="D43" i="3" s="1"/>
  <c r="G43" i="2"/>
  <c r="B43" i="2"/>
  <c r="D22" i="2"/>
  <c r="C22" i="3" s="1"/>
  <c r="F43" i="2"/>
  <c r="H8" i="2"/>
  <c r="E8" i="3" s="1"/>
  <c r="D43" i="1"/>
  <c r="B43" i="3" s="1"/>
  <c r="C43" i="2"/>
  <c r="M25" i="2" l="1"/>
  <c r="M16" i="2"/>
  <c r="M33" i="2"/>
  <c r="M37" i="2"/>
  <c r="M19" i="2"/>
  <c r="M17" i="2"/>
  <c r="M20" i="2"/>
  <c r="M40" i="2"/>
  <c r="M34" i="2"/>
  <c r="M14" i="2"/>
  <c r="M38" i="2"/>
  <c r="M8" i="2"/>
  <c r="M31" i="2"/>
  <c r="M39" i="2"/>
  <c r="M21" i="2"/>
  <c r="M28" i="2"/>
  <c r="M12" i="2"/>
  <c r="M23" i="2"/>
  <c r="M32" i="2"/>
  <c r="M9" i="2"/>
  <c r="M24" i="2"/>
  <c r="M15" i="2"/>
  <c r="M30" i="2"/>
  <c r="M13" i="2"/>
  <c r="M11" i="2"/>
  <c r="M18" i="2"/>
  <c r="M10" i="2"/>
  <c r="M26" i="2"/>
  <c r="M43" i="2"/>
  <c r="M35" i="2"/>
  <c r="M41" i="2"/>
  <c r="M22" i="2"/>
  <c r="L43" i="2"/>
  <c r="G43" i="3" s="1"/>
  <c r="M29" i="2"/>
  <c r="M36" i="2"/>
  <c r="M42" i="2"/>
  <c r="I14" i="2"/>
  <c r="I30" i="2"/>
  <c r="I21" i="2"/>
  <c r="I10" i="2"/>
  <c r="I19" i="2"/>
  <c r="I20" i="2"/>
  <c r="I16" i="2"/>
  <c r="I36" i="2"/>
  <c r="I24" i="2"/>
  <c r="I22" i="2"/>
  <c r="I31" i="2"/>
  <c r="I40" i="2"/>
  <c r="I38" i="2"/>
  <c r="I13" i="2"/>
  <c r="I43" i="2"/>
  <c r="I32" i="2"/>
  <c r="I11" i="2"/>
  <c r="I27" i="2"/>
  <c r="I28" i="2"/>
  <c r="I42" i="2"/>
  <c r="I35" i="2"/>
  <c r="I37" i="2"/>
  <c r="I12" i="2"/>
  <c r="I23" i="2"/>
  <c r="H43" i="2"/>
  <c r="E43" i="3" s="1"/>
  <c r="I34" i="2"/>
  <c r="I26" i="2"/>
  <c r="I17" i="2"/>
  <c r="I25" i="2"/>
  <c r="I9" i="2"/>
  <c r="I33" i="2"/>
  <c r="I41" i="2"/>
  <c r="I15" i="2"/>
  <c r="I39" i="2"/>
  <c r="I29" i="2"/>
  <c r="I18" i="2"/>
  <c r="I8" i="2"/>
  <c r="E8" i="2"/>
  <c r="E30" i="2"/>
  <c r="E42" i="2"/>
  <c r="E34" i="2"/>
  <c r="E31" i="2"/>
  <c r="E26" i="2"/>
  <c r="E18" i="2"/>
  <c r="E19" i="2"/>
  <c r="E10" i="2"/>
  <c r="E14" i="2"/>
  <c r="E41" i="2"/>
  <c r="E23" i="2"/>
  <c r="E12" i="2"/>
  <c r="E43" i="2"/>
  <c r="E11" i="2"/>
  <c r="E40" i="2"/>
  <c r="E16" i="2"/>
  <c r="E21" i="2"/>
  <c r="E38" i="2"/>
  <c r="E13" i="2"/>
  <c r="E17" i="2"/>
  <c r="E35" i="2"/>
  <c r="E37" i="2"/>
  <c r="E20" i="2"/>
  <c r="E36" i="2"/>
  <c r="E32" i="2"/>
  <c r="E28" i="2"/>
  <c r="E24" i="2"/>
  <c r="D43" i="2"/>
  <c r="C43" i="3" s="1"/>
  <c r="E29" i="2"/>
  <c r="E39" i="2"/>
  <c r="E9" i="2"/>
  <c r="E15" i="2"/>
  <c r="E25" i="2"/>
  <c r="E33" i="2"/>
  <c r="E27" i="2"/>
  <c r="E22" i="2"/>
</calcChain>
</file>

<file path=xl/sharedStrings.xml><?xml version="1.0" encoding="utf-8"?>
<sst xmlns="http://schemas.openxmlformats.org/spreadsheetml/2006/main" count="414" uniqueCount="222">
  <si>
    <t>TEMMUZ</t>
  </si>
  <si>
    <t>SEKTÖRLER</t>
  </si>
  <si>
    <t>I. TARIM</t>
  </si>
  <si>
    <t xml:space="preserve">   A. BİTKİSEL ÜRÜNLER</t>
  </si>
  <si>
    <t xml:space="preserve">     Hububat, Bakliyat, Yağlı Tohumlar ve Mam.</t>
  </si>
  <si>
    <t xml:space="preserve">     Yaş Meyve ve Sebze</t>
  </si>
  <si>
    <t xml:space="preserve">     Meyve Sebze Mamulleri</t>
  </si>
  <si>
    <t xml:space="preserve">     Kuru Meyve ve Mamulleri</t>
  </si>
  <si>
    <t xml:space="preserve">     Fındık ve Mamulleri</t>
  </si>
  <si>
    <t xml:space="preserve">     Zeytin ve Zeytinyağı</t>
  </si>
  <si>
    <t xml:space="preserve">     Tütün ve Mamulleri</t>
  </si>
  <si>
    <t xml:space="preserve">     Süs Bitkileri</t>
  </si>
  <si>
    <t xml:space="preserve">   B. HAYVANSAL ÜRÜNLER</t>
  </si>
  <si>
    <t xml:space="preserve">     Su Ürünleri ve Hayvansal Mamuller</t>
  </si>
  <si>
    <t>II. SANAYİ</t>
  </si>
  <si>
    <t xml:space="preserve">   A. TARIMA DAYALI İŞLENMİŞ ÜRÜNLER</t>
  </si>
  <si>
    <t xml:space="preserve">     Tekstil ve Hammaddeleri</t>
  </si>
  <si>
    <t xml:space="preserve">     Deri ve Deri Mamulleri</t>
  </si>
  <si>
    <t xml:space="preserve">     Halı</t>
  </si>
  <si>
    <t xml:space="preserve">   B. KİMYEVİ MADDELER VE MAM.</t>
  </si>
  <si>
    <t xml:space="preserve">     Kimyevi Maddeler ve Mamulleri</t>
  </si>
  <si>
    <t xml:space="preserve">   C. SANAYİ MAMULLERİ</t>
  </si>
  <si>
    <t xml:space="preserve">     Hazırgiyim ve Konfeksiyon</t>
  </si>
  <si>
    <t xml:space="preserve">     Otomotiv Endüstrisi</t>
  </si>
  <si>
    <t xml:space="preserve">     Gemi ve Yat</t>
  </si>
  <si>
    <t xml:space="preserve">     Makine ve Aksamları</t>
  </si>
  <si>
    <t xml:space="preserve">     Demir ve Demir Dışı Metaller</t>
  </si>
  <si>
    <t xml:space="preserve">     Çelik</t>
  </si>
  <si>
    <t xml:space="preserve">     Mücevher</t>
  </si>
  <si>
    <t xml:space="preserve">     İklimlendirme Sanayii</t>
  </si>
  <si>
    <t>III. MADENCİLİK</t>
  </si>
  <si>
    <t xml:space="preserve">     Madencilik Ürünleri</t>
  </si>
  <si>
    <t>T O P L A M (TİM*)</t>
  </si>
  <si>
    <t>Not: İlgili dönem ortalama MB Dolar Alış Kuru baz alınarak hesaplanmıştır.</t>
  </si>
  <si>
    <t>İHRACAT ARTIŞI KARŞILAŞTIRMA TABLOSU (USD - TL)</t>
  </si>
  <si>
    <t>USD Bazında Artış (%)</t>
  </si>
  <si>
    <t>TL Bazında Artış  (%)</t>
  </si>
  <si>
    <t>T O P L A M</t>
  </si>
  <si>
    <t>İHRACATÇI  BİRLİKLERİ 
GENEL SEKRETERLİKLERİ</t>
  </si>
  <si>
    <t>TOPLAM</t>
  </si>
  <si>
    <t xml:space="preserve"> </t>
  </si>
  <si>
    <t>OCAK</t>
  </si>
  <si>
    <t>ŞUBAT</t>
  </si>
  <si>
    <t>MART</t>
  </si>
  <si>
    <t>NİSAN</t>
  </si>
  <si>
    <t>MAYIS</t>
  </si>
  <si>
    <t>HAZİRAN</t>
  </si>
  <si>
    <t>EYLÜL</t>
  </si>
  <si>
    <t>EKİM</t>
  </si>
  <si>
    <t>KASIM</t>
  </si>
  <si>
    <t>ARALIK</t>
  </si>
  <si>
    <t>A. BİTKİSEL ÜRÜNLER</t>
  </si>
  <si>
    <t>B. HAYVANSAL ÜRÜNLER</t>
  </si>
  <si>
    <t>C. AĞAÇ MAMULLERİ VE ORMAN ÜRÜNLERİ</t>
  </si>
  <si>
    <t>A. TARIMA DAYALI İŞLENMİŞ ÜRÜNLER</t>
  </si>
  <si>
    <t>B. KİMYEVİ MADDELER</t>
  </si>
  <si>
    <t>C. SANAYİ MAMULLERİ</t>
  </si>
  <si>
    <t>(x1000 $)</t>
  </si>
  <si>
    <t>AGUSTOS</t>
  </si>
  <si>
    <t>Tablo 1</t>
  </si>
  <si>
    <t>En yüksek ihracat artışı elde edilen ilk 10 ülke*</t>
  </si>
  <si>
    <t>ÜLKE (Bin$)</t>
  </si>
  <si>
    <t>Değ. %</t>
  </si>
  <si>
    <t>Tablo 2</t>
  </si>
  <si>
    <t>En fazla ihracat yapılan ilk 10 ülke</t>
  </si>
  <si>
    <t>Tablo 3</t>
  </si>
  <si>
    <t xml:space="preserve">En fazla ihracat yapan ilk 10 sektör </t>
  </si>
  <si>
    <t>SEKTÖR (Bin$)</t>
  </si>
  <si>
    <t>Tablo 4</t>
  </si>
  <si>
    <t>İhracatını en yüksek oranlı artıran ilk 10 sektör</t>
  </si>
  <si>
    <t>Tablo 5</t>
  </si>
  <si>
    <t>En fazla ihracat yapan ilk 10 il</t>
  </si>
  <si>
    <t>İL (Bin$)</t>
  </si>
  <si>
    <t>Tablo 6</t>
  </si>
  <si>
    <t>İhracatını en yüksek oranlı artıran ilk 10 il</t>
  </si>
  <si>
    <t>Genel Toplam</t>
  </si>
  <si>
    <t>İlk 20 Ülke Toplam</t>
  </si>
  <si>
    <t>20.</t>
  </si>
  <si>
    <t>19.</t>
  </si>
  <si>
    <t>18.</t>
  </si>
  <si>
    <t>17.</t>
  </si>
  <si>
    <t>16.</t>
  </si>
  <si>
    <t>15.</t>
  </si>
  <si>
    <t>14.</t>
  </si>
  <si>
    <t>13.</t>
  </si>
  <si>
    <t>12.</t>
  </si>
  <si>
    <t>11.</t>
  </si>
  <si>
    <t>10.</t>
  </si>
  <si>
    <t>9.</t>
  </si>
  <si>
    <t>8.</t>
  </si>
  <si>
    <t>7.</t>
  </si>
  <si>
    <t>6.</t>
  </si>
  <si>
    <t>5.</t>
  </si>
  <si>
    <t>4.</t>
  </si>
  <si>
    <t>3.</t>
  </si>
  <si>
    <t>2.</t>
  </si>
  <si>
    <t>1.</t>
  </si>
  <si>
    <t>% PAY</t>
  </si>
  <si>
    <t>KÜMÜLATİF</t>
  </si>
  <si>
    <t>AĞUSTOS</t>
  </si>
  <si>
    <t>ÜLKE</t>
  </si>
  <si>
    <t>SON 12 AYLIK</t>
  </si>
  <si>
    <t xml:space="preserve">     Elektrik Elektronik ve Hizmet</t>
  </si>
  <si>
    <t xml:space="preserve">     Çimento Cam Seramik ve Toprak Ürünleri</t>
  </si>
  <si>
    <t xml:space="preserve">     Savunma ve Havacılık Sanayii</t>
  </si>
  <si>
    <t xml:space="preserve">* Aylar bazında toplam ihracat grafiğinde TUİK rakamları kullanılmıştır. </t>
  </si>
  <si>
    <t xml:space="preserve">     Mobilya, Kağıt ve Orman Ürünleri</t>
  </si>
  <si>
    <t xml:space="preserve">   C. AĞAÇ VE ORMAN ÜRÜNLERİ</t>
  </si>
  <si>
    <t xml:space="preserve">SEKTÖREL BAZDA İHRACAT KAYIT RAKAMLARI - 1.000 TL   </t>
  </si>
  <si>
    <t>İHRACATÇI  BİRLİKLERİ  GENEL SEKRETERLİKLERİ BAZINDA İHRACAT RAKAMLARI (1.000 $)</t>
  </si>
  <si>
    <t>Not: İlgili dönem ortalama MB Dolar Satış Kuru baz alınarak hesaplanmıştır.</t>
  </si>
  <si>
    <t>Değişim    ('25/'24)</t>
  </si>
  <si>
    <t xml:space="preserve"> Pay(25)  (%)</t>
  </si>
  <si>
    <t>OCAK  (2025/2024)</t>
  </si>
  <si>
    <t>SON 12 AYLIK
(2025/2024)</t>
  </si>
  <si>
    <t>2025 YILI İHRACATIMIZDA İLK 20 ÜLKE (1.000 $)</t>
  </si>
  <si>
    <r>
      <rPr>
        <b/>
        <sz val="10"/>
        <color theme="1"/>
        <rFont val="Arial"/>
        <family val="2"/>
        <charset val="162"/>
      </rPr>
      <t>NOT</t>
    </r>
    <r>
      <rPr>
        <sz val="10"/>
        <color theme="1"/>
        <rFont val="Arial"/>
        <family val="2"/>
        <charset val="162"/>
      </rPr>
      <t xml:space="preserve"> =2025 Yılında 0 fobusd üzerindeki İller baz alınmıştır.</t>
    </r>
  </si>
  <si>
    <t>2025 İHRACAT RAKAMLARI - TL</t>
  </si>
  <si>
    <t>OCAK - NİSAN  (2025/2024)</t>
  </si>
  <si>
    <t>1 - 30 NISAN İHRACAT RAKAMLARI</t>
  </si>
  <si>
    <t xml:space="preserve">SEKTÖREL BAZDA İHRACAT RAKAMLARI -1.000 $ </t>
  </si>
  <si>
    <t>1 - 30 NISAN</t>
  </si>
  <si>
    <t>1 OCAK  -  30 NISAN</t>
  </si>
  <si>
    <t>2023 - 2024</t>
  </si>
  <si>
    <t>2024 - 2025</t>
  </si>
  <si>
    <t xml:space="preserve"> Hububat, Bakliyat, Yağlı Tohumlar ve Mamulleri </t>
  </si>
  <si>
    <t xml:space="preserve"> Yaş Meyve ve Sebze  </t>
  </si>
  <si>
    <t xml:space="preserve"> Meyve Sebze Mamulleri </t>
  </si>
  <si>
    <t xml:space="preserve"> Kuru Meyve ve Mamulleri  </t>
  </si>
  <si>
    <t xml:space="preserve"> Fındık ve Mamulleri </t>
  </si>
  <si>
    <t xml:space="preserve"> Zeytin ve Zeytinyağı </t>
  </si>
  <si>
    <t xml:space="preserve"> Tütün </t>
  </si>
  <si>
    <t xml:space="preserve"> Süs Bitkileri ve Mamulleri</t>
  </si>
  <si>
    <t xml:space="preserve"> Su Ürünleri ve Hayvansal Mamuller</t>
  </si>
  <si>
    <t xml:space="preserve"> Mobilya, Kağıt ve Orman Ürünleri</t>
  </si>
  <si>
    <t xml:space="preserve"> Tekstil ve Hammaddeleri</t>
  </si>
  <si>
    <t xml:space="preserve"> Deri ve Deri Mamulleri </t>
  </si>
  <si>
    <t xml:space="preserve"> Halı </t>
  </si>
  <si>
    <t xml:space="preserve"> Kimyevi Maddeler ve Mamulleri  </t>
  </si>
  <si>
    <t xml:space="preserve"> Hazırgiyim ve Konfeksiyon </t>
  </si>
  <si>
    <t xml:space="preserve"> Otomotiv Endüstrisi</t>
  </si>
  <si>
    <t xml:space="preserve"> Gemi, Yat ve Hizmetleri</t>
  </si>
  <si>
    <t xml:space="preserve"> Elektrik ve Elektronik</t>
  </si>
  <si>
    <t xml:space="preserve"> Makine ve Aksamları</t>
  </si>
  <si>
    <t xml:space="preserve"> Demir ve Demir Dışı Metaller </t>
  </si>
  <si>
    <t xml:space="preserve"> Çelik</t>
  </si>
  <si>
    <t xml:space="preserve"> Çimento Cam Seramik ve Toprak Ürünleri</t>
  </si>
  <si>
    <t xml:space="preserve"> Mücevher</t>
  </si>
  <si>
    <t xml:space="preserve"> Savunma ve Havacılık Sanayii</t>
  </si>
  <si>
    <t xml:space="preserve"> İklimlendirme Sanayii</t>
  </si>
  <si>
    <t xml:space="preserve"> Madencilik Ürünleri</t>
  </si>
  <si>
    <t>2024  1 - 30 NISAN</t>
  </si>
  <si>
    <t>2025  1 - 30 NISAN</t>
  </si>
  <si>
    <t>SAMSUN SERBEST BÖLGESİ</t>
  </si>
  <si>
    <t>FAROE ADALARI</t>
  </si>
  <si>
    <t>BRİTANYA VİRJİN AD.</t>
  </si>
  <si>
    <t>NAMİBYA</t>
  </si>
  <si>
    <t>ARUBA</t>
  </si>
  <si>
    <t>BURUNDİ</t>
  </si>
  <si>
    <t>ST. LUCİA</t>
  </si>
  <si>
    <t>ST. KİTTS VE NEVİS</t>
  </si>
  <si>
    <t>ESTONYA</t>
  </si>
  <si>
    <t>ERMENİSTAN</t>
  </si>
  <si>
    <t>ALMANYA</t>
  </si>
  <si>
    <t>BİRLEŞİK KRALLIK</t>
  </si>
  <si>
    <t>İTALYA</t>
  </si>
  <si>
    <t>ABD</t>
  </si>
  <si>
    <t>İSPANYA</t>
  </si>
  <si>
    <t>FRANSA</t>
  </si>
  <si>
    <t>IRAK</t>
  </si>
  <si>
    <t>ROMANYA</t>
  </si>
  <si>
    <t>HOLLANDA</t>
  </si>
  <si>
    <t>BAE</t>
  </si>
  <si>
    <t>İSTANBUL</t>
  </si>
  <si>
    <t>KOCAELI</t>
  </si>
  <si>
    <t>BURSA</t>
  </si>
  <si>
    <t>İZMIR</t>
  </si>
  <si>
    <t>ANKARA</t>
  </si>
  <si>
    <t>GAZIANTEP</t>
  </si>
  <si>
    <t>MANISA</t>
  </si>
  <si>
    <t>SAKARYA</t>
  </si>
  <si>
    <t>DENIZLI</t>
  </si>
  <si>
    <t>KONYA</t>
  </si>
  <si>
    <t>YALOVA</t>
  </si>
  <si>
    <t>KASTAMONU</t>
  </si>
  <si>
    <t>BINGÖL</t>
  </si>
  <si>
    <t>YOZGAT</t>
  </si>
  <si>
    <t>ÇORUM</t>
  </si>
  <si>
    <t>ADIYAMAN</t>
  </si>
  <si>
    <t>TUNCELI</t>
  </si>
  <si>
    <t>AKSARAY</t>
  </si>
  <si>
    <t>TOKAT</t>
  </si>
  <si>
    <t>NIĞDE</t>
  </si>
  <si>
    <t>İMMİB</t>
  </si>
  <si>
    <t>UİB</t>
  </si>
  <si>
    <t>OAİB</t>
  </si>
  <si>
    <t>İTKİB</t>
  </si>
  <si>
    <t>EİB</t>
  </si>
  <si>
    <t>AKİB</t>
  </si>
  <si>
    <t>İİB</t>
  </si>
  <si>
    <t>GAİB</t>
  </si>
  <si>
    <t>DENİB</t>
  </si>
  <si>
    <t>BAİB</t>
  </si>
  <si>
    <t>DAİB</t>
  </si>
  <si>
    <t>KİB</t>
  </si>
  <si>
    <t>DKİB</t>
  </si>
  <si>
    <t>HİZMET</t>
  </si>
  <si>
    <t>POLONYA</t>
  </si>
  <si>
    <t>RUSYA FEDERASYONU</t>
  </si>
  <si>
    <t>BULGARİSTAN</t>
  </si>
  <si>
    <t>BELÇİKA</t>
  </si>
  <si>
    <t>FAS</t>
  </si>
  <si>
    <t>YUNANİSTAN</t>
  </si>
  <si>
    <t>SLOVENYA</t>
  </si>
  <si>
    <t>MISIR</t>
  </si>
  <si>
    <t>UKRAYNA</t>
  </si>
  <si>
    <t>SUUDİ ARABİSTAN</t>
  </si>
  <si>
    <t>İhracatçı Birlikleri Kaydından Muaf İhracat ile Antrepo ve Serbest Bölgeler Farkı</t>
  </si>
  <si>
    <t>GENEL İHRACAT TOPLAMI</t>
  </si>
  <si>
    <t>1 Nisan - 30 Nisan</t>
  </si>
  <si>
    <t>1 Ocak - 30 Nisan</t>
  </si>
  <si>
    <t>1 Mayıs - 30 Nisan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</si>
</sst>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.00\ _T_L_-;\-* #,##0.00\ _T_L_-;_-* &quot;-&quot;??\ _T_L_-;_-@_-"/>
    <numFmt numFmtId="165" formatCode="_-* #,##0.00\ _Y_T_L_-;\-* #,##0.00\ _Y_T_L_-;_-* &quot;-&quot;??\ _Y_T_L_-;_-@_-"/>
    <numFmt numFmtId="166" formatCode="0.0"/>
    <numFmt numFmtId="167" formatCode="#,##0.0"/>
    <numFmt numFmtId="168" formatCode="0.0%"/>
    <numFmt numFmtId="169" formatCode="_-* #,##0.0\ _T_L_-;\-* #,##0.0\ _T_L_-;_-* &quot;-&quot;??\ _T_L_-;_-@_-"/>
    <numFmt numFmtId="170" formatCode="_-* #,##0\ _T_L_-;\-* #,##0\ _T_L_-;_-* &quot;-&quot;??\ _T_L_-;_-@_-"/>
    <numFmt numFmtId="171" formatCode="#,##0.0000"/>
  </numFmts>
  <fonts count="84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color indexed="8"/>
      <name val="Arial"/>
      <family val="2"/>
      <charset val="162"/>
    </font>
    <font>
      <b/>
      <sz val="20"/>
      <color indexed="8"/>
      <name val="Arial"/>
      <family val="2"/>
      <charset val="162"/>
    </font>
    <font>
      <b/>
      <sz val="20"/>
      <name val="Arial"/>
      <family val="2"/>
      <charset val="162"/>
    </font>
    <font>
      <b/>
      <sz val="14"/>
      <color indexed="8"/>
      <name val="Arial"/>
      <family val="2"/>
      <charset val="162"/>
    </font>
    <font>
      <b/>
      <sz val="12"/>
      <color indexed="8"/>
      <name val="Arial"/>
      <family val="2"/>
      <charset val="162"/>
    </font>
    <font>
      <b/>
      <sz val="11"/>
      <color indexed="8"/>
      <name val="Arial"/>
      <family val="2"/>
      <charset val="162"/>
    </font>
    <font>
      <b/>
      <sz val="13"/>
      <color indexed="8"/>
      <name val="Arial"/>
      <family val="2"/>
      <charset val="162"/>
    </font>
    <font>
      <sz val="11"/>
      <color indexed="8"/>
      <name val="Arial"/>
      <family val="2"/>
      <charset val="162"/>
    </font>
    <font>
      <sz val="12"/>
      <color indexed="8"/>
      <name val="Arial"/>
      <family val="2"/>
      <charset val="162"/>
    </font>
    <font>
      <b/>
      <sz val="12"/>
      <name val="Arial"/>
      <family val="2"/>
      <charset val="162"/>
    </font>
    <font>
      <sz val="12"/>
      <name val="Arial"/>
      <family val="2"/>
      <charset val="162"/>
    </font>
    <font>
      <sz val="10"/>
      <name val="Arial"/>
      <family val="2"/>
      <charset val="162"/>
    </font>
    <font>
      <b/>
      <sz val="16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b/>
      <sz val="10"/>
      <color indexed="8"/>
      <name val="Arial"/>
      <family val="2"/>
    </font>
    <font>
      <b/>
      <sz val="18"/>
      <name val="Verdana"/>
      <family val="2"/>
      <charset val="162"/>
    </font>
    <font>
      <b/>
      <sz val="12"/>
      <name val="Verdana"/>
      <family val="2"/>
      <charset val="162"/>
    </font>
    <font>
      <b/>
      <sz val="13"/>
      <name val="Arial"/>
      <family val="2"/>
      <charset val="162"/>
    </font>
    <font>
      <b/>
      <sz val="10"/>
      <name val="Arial"/>
      <family val="2"/>
      <charset val="162"/>
    </font>
    <font>
      <i/>
      <sz val="10"/>
      <color indexed="8"/>
      <name val="Arial"/>
      <family val="2"/>
      <charset val="162"/>
    </font>
    <font>
      <sz val="8"/>
      <color indexed="16"/>
      <name val="Arial"/>
      <family val="2"/>
      <charset val="162"/>
    </font>
    <font>
      <b/>
      <sz val="11"/>
      <name val="Arial"/>
      <family val="2"/>
      <charset val="162"/>
    </font>
    <font>
      <sz val="8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</font>
    <font>
      <b/>
      <sz val="10"/>
      <name val="Arial Tur"/>
      <family val="2"/>
      <charset val="162"/>
    </font>
    <font>
      <sz val="9.5"/>
      <name val="Arial Tur"/>
      <family val="2"/>
      <charset val="162"/>
    </font>
    <font>
      <sz val="9.5"/>
      <name val="Arial"/>
      <family val="2"/>
      <charset val="162"/>
    </font>
    <font>
      <sz val="10"/>
      <color theme="1"/>
      <name val="Arial"/>
      <family val="2"/>
      <charset val="162"/>
    </font>
    <font>
      <b/>
      <sz val="10"/>
      <color theme="1"/>
      <name val="Arial"/>
      <family val="2"/>
      <charset val="162"/>
    </font>
    <font>
      <b/>
      <sz val="15"/>
      <color theme="1"/>
      <name val="Arial"/>
      <family val="2"/>
      <charset val="162"/>
    </font>
    <font>
      <b/>
      <sz val="12"/>
      <color theme="1"/>
      <name val="Arial"/>
      <family val="2"/>
      <charset val="162"/>
    </font>
    <font>
      <b/>
      <sz val="10"/>
      <color theme="1"/>
      <name val="Arial Tur"/>
      <family val="2"/>
      <charset val="162"/>
    </font>
    <font>
      <sz val="9.5"/>
      <color theme="1"/>
      <name val="Arial Tur"/>
      <family val="2"/>
      <charset val="162"/>
    </font>
    <font>
      <sz val="9.5"/>
      <color theme="1"/>
      <name val="Arial"/>
      <family val="2"/>
      <charset val="162"/>
    </font>
    <font>
      <b/>
      <sz val="20"/>
      <color theme="1"/>
      <name val="Arial"/>
      <family val="2"/>
      <charset val="162"/>
    </font>
    <font>
      <b/>
      <sz val="14"/>
      <color theme="1"/>
      <name val="Arial"/>
      <family val="2"/>
      <charset val="162"/>
    </font>
    <font>
      <b/>
      <sz val="11"/>
      <color theme="1"/>
      <name val="Arial"/>
      <family val="2"/>
      <charset val="162"/>
    </font>
    <font>
      <b/>
      <sz val="13"/>
      <color theme="1"/>
      <name val="Arial"/>
      <family val="2"/>
      <charset val="162"/>
    </font>
    <font>
      <sz val="11"/>
      <color theme="1"/>
      <name val="Arial"/>
      <family val="2"/>
      <charset val="162"/>
    </font>
    <font>
      <sz val="14"/>
      <color theme="1"/>
      <name val="Arial"/>
      <family val="2"/>
      <charset val="162"/>
    </font>
    <font>
      <b/>
      <sz val="12"/>
      <color theme="1"/>
      <name val="Arial Tur"/>
      <family val="2"/>
      <charset val="162"/>
    </font>
    <font>
      <b/>
      <sz val="11"/>
      <color theme="1"/>
      <name val="Arial Tur"/>
      <family val="2"/>
      <charset val="162"/>
    </font>
    <font>
      <sz val="10"/>
      <color theme="1"/>
      <name val="Arial Tur"/>
      <family val="2"/>
      <charset val="162"/>
    </font>
    <font>
      <sz val="11"/>
      <color theme="1"/>
      <name val="Arial Tur"/>
      <family val="2"/>
      <charset val="162"/>
    </font>
    <font>
      <b/>
      <sz val="8"/>
      <color theme="1"/>
      <name val="Arial"/>
      <family val="2"/>
      <charset val="162"/>
    </font>
    <font>
      <b/>
      <sz val="8"/>
      <color theme="1"/>
      <name val="Arial Tur"/>
      <family val="2"/>
      <charset val="162"/>
    </font>
    <font>
      <sz val="11"/>
      <color theme="1"/>
      <name val="Calibri"/>
      <family val="2"/>
      <scheme val="minor"/>
    </font>
    <font>
      <sz val="16"/>
      <color theme="1"/>
      <name val="Arial"/>
      <family val="2"/>
      <charset val="162"/>
    </font>
    <font>
      <b/>
      <sz val="8"/>
      <color rgb="FFFF0000"/>
      <name val="Arial Tur"/>
      <family val="2"/>
      <charset val="162"/>
    </font>
  </fonts>
  <fills count="42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38">
    <xf numFmtId="0" fontId="0" fillId="0" borderId="0"/>
    <xf numFmtId="164" fontId="16" fillId="0" borderId="0" applyFont="0" applyFill="0" applyBorder="0" applyAlignment="0" applyProtection="0"/>
    <xf numFmtId="0" fontId="16" fillId="0" borderId="0"/>
    <xf numFmtId="0" fontId="41" fillId="23" borderId="0" applyNumberFormat="0" applyBorder="0" applyAlignment="0" applyProtection="0"/>
    <xf numFmtId="0" fontId="41" fillId="24" borderId="0" applyNumberFormat="0" applyBorder="0" applyAlignment="0" applyProtection="0"/>
    <xf numFmtId="0" fontId="41" fillId="25" borderId="0" applyNumberFormat="0" applyBorder="0" applyAlignment="0" applyProtection="0"/>
    <xf numFmtId="0" fontId="41" fillId="23" borderId="0" applyNumberFormat="0" applyBorder="0" applyAlignment="0" applyProtection="0"/>
    <xf numFmtId="0" fontId="41" fillId="26" borderId="0" applyNumberFormat="0" applyBorder="0" applyAlignment="0" applyProtection="0"/>
    <xf numFmtId="0" fontId="41" fillId="25" borderId="0" applyNumberFormat="0" applyBorder="0" applyAlignment="0" applyProtection="0"/>
    <xf numFmtId="0" fontId="41" fillId="27" borderId="0" applyNumberFormat="0" applyBorder="0" applyAlignment="0" applyProtection="0"/>
    <xf numFmtId="0" fontId="41" fillId="24" borderId="0" applyNumberFormat="0" applyBorder="0" applyAlignment="0" applyProtection="0"/>
    <xf numFmtId="0" fontId="41" fillId="28" borderId="0" applyNumberFormat="0" applyBorder="0" applyAlignment="0" applyProtection="0"/>
    <xf numFmtId="0" fontId="41" fillId="27" borderId="0" applyNumberFormat="0" applyBorder="0" applyAlignment="0" applyProtection="0"/>
    <xf numFmtId="0" fontId="41" fillId="29" borderId="0" applyNumberFormat="0" applyBorder="0" applyAlignment="0" applyProtection="0"/>
    <xf numFmtId="0" fontId="41" fillId="28" borderId="0" applyNumberFormat="0" applyBorder="0" applyAlignment="0" applyProtection="0"/>
    <xf numFmtId="0" fontId="42" fillId="30" borderId="0" applyNumberFormat="0" applyBorder="0" applyAlignment="0" applyProtection="0"/>
    <xf numFmtId="0" fontId="42" fillId="24" borderId="0" applyNumberFormat="0" applyBorder="0" applyAlignment="0" applyProtection="0"/>
    <xf numFmtId="0" fontId="42" fillId="28" borderId="0" applyNumberFormat="0" applyBorder="0" applyAlignment="0" applyProtection="0"/>
    <xf numFmtId="0" fontId="42" fillId="27" borderId="0" applyNumberFormat="0" applyBorder="0" applyAlignment="0" applyProtection="0"/>
    <xf numFmtId="0" fontId="42" fillId="30" borderId="0" applyNumberFormat="0" applyBorder="0" applyAlignment="0" applyProtection="0"/>
    <xf numFmtId="0" fontId="42" fillId="24" borderId="0" applyNumberFormat="0" applyBorder="0" applyAlignment="0" applyProtection="0"/>
    <xf numFmtId="0" fontId="4" fillId="5" borderId="0" applyNumberFormat="0" applyBorder="0" applyAlignment="0" applyProtection="0"/>
    <xf numFmtId="0" fontId="41" fillId="23" borderId="0" applyNumberFormat="0" applyBorder="0" applyAlignment="0" applyProtection="0"/>
    <xf numFmtId="0" fontId="41" fillId="23" borderId="0" applyNumberFormat="0" applyBorder="0" applyAlignment="0" applyProtection="0"/>
    <xf numFmtId="0" fontId="4" fillId="8" borderId="0" applyNumberFormat="0" applyBorder="0" applyAlignment="0" applyProtection="0"/>
    <xf numFmtId="0" fontId="41" fillId="24" borderId="0" applyNumberFormat="0" applyBorder="0" applyAlignment="0" applyProtection="0"/>
    <xf numFmtId="0" fontId="41" fillId="24" borderId="0" applyNumberFormat="0" applyBorder="0" applyAlignment="0" applyProtection="0"/>
    <xf numFmtId="0" fontId="4" fillId="11" borderId="0" applyNumberFormat="0" applyBorder="0" applyAlignment="0" applyProtection="0"/>
    <xf numFmtId="0" fontId="41" fillId="25" borderId="0" applyNumberFormat="0" applyBorder="0" applyAlignment="0" applyProtection="0"/>
    <xf numFmtId="0" fontId="41" fillId="25" borderId="0" applyNumberFormat="0" applyBorder="0" applyAlignment="0" applyProtection="0"/>
    <xf numFmtId="0" fontId="4" fillId="14" borderId="0" applyNumberFormat="0" applyBorder="0" applyAlignment="0" applyProtection="0"/>
    <xf numFmtId="0" fontId="41" fillId="23" borderId="0" applyNumberFormat="0" applyBorder="0" applyAlignment="0" applyProtection="0"/>
    <xf numFmtId="0" fontId="41" fillId="23" borderId="0" applyNumberFormat="0" applyBorder="0" applyAlignment="0" applyProtection="0"/>
    <xf numFmtId="0" fontId="4" fillId="17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" fillId="20" borderId="0" applyNumberFormat="0" applyBorder="0" applyAlignment="0" applyProtection="0"/>
    <xf numFmtId="0" fontId="41" fillId="25" borderId="0" applyNumberFormat="0" applyBorder="0" applyAlignment="0" applyProtection="0"/>
    <xf numFmtId="0" fontId="41" fillId="25" borderId="0" applyNumberFormat="0" applyBorder="0" applyAlignment="0" applyProtection="0"/>
    <xf numFmtId="0" fontId="4" fillId="6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" fillId="9" borderId="0" applyNumberFormat="0" applyBorder="0" applyAlignment="0" applyProtection="0"/>
    <xf numFmtId="0" fontId="41" fillId="24" borderId="0" applyNumberFormat="0" applyBorder="0" applyAlignment="0" applyProtection="0"/>
    <xf numFmtId="0" fontId="41" fillId="24" borderId="0" applyNumberFormat="0" applyBorder="0" applyAlignment="0" applyProtection="0"/>
    <xf numFmtId="0" fontId="4" fillId="12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" fillId="15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" fillId="18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4" fillId="21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15" fillId="7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15" fillId="10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15" fillId="13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15" fillId="16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15" fillId="19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15" fillId="22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35" borderId="0" applyNumberFormat="0" applyBorder="0" applyAlignment="0" applyProtection="0"/>
    <xf numFmtId="0" fontId="45" fillId="35" borderId="0" applyNumberFormat="0" applyBorder="0" applyAlignment="0" applyProtection="0"/>
    <xf numFmtId="0" fontId="46" fillId="0" borderId="23" applyNumberFormat="0" applyFill="0" applyAlignment="0" applyProtection="0"/>
    <xf numFmtId="0" fontId="47" fillId="0" borderId="24" applyNumberFormat="0" applyFill="0" applyAlignment="0" applyProtection="0"/>
    <xf numFmtId="0" fontId="48" fillId="0" borderId="25" applyNumberFormat="0" applyFill="0" applyAlignment="0" applyProtection="0"/>
    <xf numFmtId="0" fontId="49" fillId="0" borderId="26" applyNumberFormat="0" applyFill="0" applyAlignment="0" applyProtection="0"/>
    <xf numFmtId="0" fontId="49" fillId="0" borderId="0" applyNumberFormat="0" applyFill="0" applyBorder="0" applyAlignment="0" applyProtection="0"/>
    <xf numFmtId="0" fontId="50" fillId="36" borderId="27" applyNumberFormat="0" applyAlignment="0" applyProtection="0"/>
    <xf numFmtId="0" fontId="50" fillId="36" borderId="27" applyNumberFormat="0" applyAlignment="0" applyProtection="0"/>
    <xf numFmtId="0" fontId="51" fillId="37" borderId="28" applyNumberFormat="0" applyAlignment="0" applyProtection="0"/>
    <xf numFmtId="0" fontId="51" fillId="37" borderId="28" applyNumberFormat="0" applyAlignment="0" applyProtection="0"/>
    <xf numFmtId="165" fontId="28" fillId="0" borderId="0" applyFont="0" applyFill="0" applyBorder="0" applyAlignment="0" applyProtection="0"/>
    <xf numFmtId="0" fontId="28" fillId="0" borderId="0"/>
    <xf numFmtId="0" fontId="52" fillId="36" borderId="29" applyNumberFormat="0" applyAlignment="0" applyProtection="0"/>
    <xf numFmtId="0" fontId="1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28" borderId="27" applyNumberFormat="0" applyAlignment="0" applyProtection="0"/>
    <xf numFmtId="0" fontId="54" fillId="38" borderId="0" applyNumberFormat="0" applyBorder="0" applyAlignment="0" applyProtection="0"/>
    <xf numFmtId="0" fontId="54" fillId="38" borderId="0" applyNumberFormat="0" applyBorder="0" applyAlignment="0" applyProtection="0"/>
    <xf numFmtId="0" fontId="6" fillId="0" borderId="1" applyNumberFormat="0" applyFill="0" applyAlignment="0" applyProtection="0"/>
    <xf numFmtId="0" fontId="47" fillId="0" borderId="24" applyNumberFormat="0" applyFill="0" applyAlignment="0" applyProtection="0"/>
    <xf numFmtId="0" fontId="7" fillId="0" borderId="2" applyNumberFormat="0" applyFill="0" applyAlignment="0" applyProtection="0"/>
    <xf numFmtId="0" fontId="48" fillId="0" borderId="25" applyNumberFormat="0" applyFill="0" applyAlignment="0" applyProtection="0"/>
    <xf numFmtId="0" fontId="8" fillId="0" borderId="3" applyNumberFormat="0" applyFill="0" applyAlignment="0" applyProtection="0"/>
    <xf numFmtId="0" fontId="49" fillId="0" borderId="26" applyNumberFormat="0" applyFill="0" applyAlignment="0" applyProtection="0"/>
    <xf numFmtId="0" fontId="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9" fillId="2" borderId="4" applyNumberFormat="0" applyAlignment="0" applyProtection="0"/>
    <xf numFmtId="0" fontId="53" fillId="28" borderId="27" applyNumberFormat="0" applyAlignment="0" applyProtection="0"/>
    <xf numFmtId="0" fontId="53" fillId="28" borderId="27" applyNumberFormat="0" applyAlignment="0" applyProtection="0"/>
    <xf numFmtId="0" fontId="11" fillId="0" borderId="6" applyNumberFormat="0" applyFill="0" applyAlignment="0" applyProtection="0"/>
    <xf numFmtId="0" fontId="46" fillId="0" borderId="23" applyNumberFormat="0" applyFill="0" applyAlignment="0" applyProtection="0"/>
    <xf numFmtId="0" fontId="46" fillId="0" borderId="23" applyNumberFormat="0" applyFill="0" applyAlignment="0" applyProtection="0"/>
    <xf numFmtId="0" fontId="55" fillId="28" borderId="0" applyNumberFormat="0" applyBorder="0" applyAlignment="0" applyProtection="0"/>
    <xf numFmtId="0" fontId="55" fillId="28" borderId="0" applyNumberFormat="0" applyBorder="0" applyAlignment="0" applyProtection="0"/>
    <xf numFmtId="0" fontId="28" fillId="0" borderId="0"/>
    <xf numFmtId="0" fontId="41" fillId="0" borderId="0"/>
    <xf numFmtId="0" fontId="41" fillId="0" borderId="0"/>
    <xf numFmtId="0" fontId="28" fillId="0" borderId="0"/>
    <xf numFmtId="0" fontId="4" fillId="0" borderId="0"/>
    <xf numFmtId="0" fontId="41" fillId="0" borderId="0"/>
    <xf numFmtId="0" fontId="41" fillId="0" borderId="0"/>
    <xf numFmtId="0" fontId="28" fillId="25" borderId="30" applyNumberFormat="0" applyFont="0" applyAlignment="0" applyProtection="0"/>
    <xf numFmtId="0" fontId="4" fillId="4" borderId="7" applyNumberFormat="0" applyFont="0" applyAlignment="0" applyProtection="0"/>
    <xf numFmtId="0" fontId="4" fillId="4" borderId="7" applyNumberFormat="0" applyFont="0" applyAlignment="0" applyProtection="0"/>
    <xf numFmtId="0" fontId="41" fillId="25" borderId="30" applyNumberFormat="0" applyFont="0" applyAlignment="0" applyProtection="0"/>
    <xf numFmtId="0" fontId="41" fillId="25" borderId="30" applyNumberFormat="0" applyFont="0" applyAlignment="0" applyProtection="0"/>
    <xf numFmtId="0" fontId="41" fillId="4" borderId="7" applyNumberFormat="0" applyFont="0" applyAlignment="0" applyProtection="0"/>
    <xf numFmtId="0" fontId="41" fillId="25" borderId="30" applyNumberFormat="0" applyFont="0" applyAlignment="0" applyProtection="0"/>
    <xf numFmtId="0" fontId="41" fillId="25" borderId="30" applyNumberFormat="0" applyFont="0" applyAlignment="0" applyProtection="0"/>
    <xf numFmtId="0" fontId="41" fillId="4" borderId="7" applyNumberFormat="0" applyFont="0" applyAlignment="0" applyProtection="0"/>
    <xf numFmtId="0" fontId="41" fillId="25" borderId="30" applyNumberFormat="0" applyFont="0" applyAlignment="0" applyProtection="0"/>
    <xf numFmtId="0" fontId="41" fillId="4" borderId="7" applyNumberFormat="0" applyFont="0" applyAlignment="0" applyProtection="0"/>
    <xf numFmtId="0" fontId="41" fillId="25" borderId="30" applyNumberFormat="0" applyFont="0" applyAlignment="0" applyProtection="0"/>
    <xf numFmtId="0" fontId="41" fillId="4" borderId="7" applyNumberFormat="0" applyFont="0" applyAlignment="0" applyProtection="0"/>
    <xf numFmtId="0" fontId="41" fillId="25" borderId="30" applyNumberFormat="0" applyFont="0" applyAlignment="0" applyProtection="0"/>
    <xf numFmtId="0" fontId="41" fillId="25" borderId="30" applyNumberFormat="0" applyFont="0" applyAlignment="0" applyProtection="0"/>
    <xf numFmtId="0" fontId="41" fillId="4" borderId="7" applyNumberFormat="0" applyFont="0" applyAlignment="0" applyProtection="0"/>
    <xf numFmtId="0" fontId="41" fillId="25" borderId="30" applyNumberFormat="0" applyFont="0" applyAlignment="0" applyProtection="0"/>
    <xf numFmtId="0" fontId="41" fillId="25" borderId="30" applyNumberFormat="0" applyFont="0" applyAlignment="0" applyProtection="0"/>
    <xf numFmtId="0" fontId="41" fillId="25" borderId="30" applyNumberFormat="0" applyFont="0" applyAlignment="0" applyProtection="0"/>
    <xf numFmtId="0" fontId="28" fillId="25" borderId="30" applyNumberFormat="0" applyFont="0" applyAlignment="0" applyProtection="0"/>
    <xf numFmtId="0" fontId="10" fillId="3" borderId="5" applyNumberFormat="0" applyAlignment="0" applyProtection="0"/>
    <xf numFmtId="0" fontId="52" fillId="36" borderId="29" applyNumberFormat="0" applyAlignment="0" applyProtection="0"/>
    <xf numFmtId="0" fontId="52" fillId="36" borderId="29" applyNumberFormat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56" fillId="0" borderId="31" applyNumberFormat="0" applyFill="0" applyAlignment="0" applyProtection="0"/>
    <xf numFmtId="0" fontId="14" fillId="0" borderId="8" applyNumberFormat="0" applyFill="0" applyAlignment="0" applyProtection="0"/>
    <xf numFmtId="0" fontId="56" fillId="0" borderId="31" applyNumberFormat="0" applyFill="0" applyAlignment="0" applyProtection="0"/>
    <xf numFmtId="0" fontId="56" fillId="0" borderId="31" applyNumberFormat="0" applyFill="0" applyAlignment="0" applyProtection="0"/>
    <xf numFmtId="0" fontId="57" fillId="0" borderId="0" applyNumberFormat="0" applyFill="0" applyBorder="0" applyAlignment="0" applyProtection="0"/>
    <xf numFmtId="165" fontId="28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9" fontId="28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1" fillId="23" borderId="0" applyNumberFormat="0" applyBorder="0" applyAlignment="0" applyProtection="0"/>
    <xf numFmtId="0" fontId="41" fillId="23" borderId="0" applyNumberFormat="0" applyBorder="0" applyAlignment="0" applyProtection="0"/>
    <xf numFmtId="0" fontId="41" fillId="23" borderId="0" applyNumberFormat="0" applyBorder="0" applyAlignment="0" applyProtection="0"/>
    <xf numFmtId="0" fontId="2" fillId="5" borderId="0" applyNumberFormat="0" applyBorder="0" applyAlignment="0" applyProtection="0"/>
    <xf numFmtId="0" fontId="41" fillId="24" borderId="0" applyNumberFormat="0" applyBorder="0" applyAlignment="0" applyProtection="0"/>
    <xf numFmtId="0" fontId="41" fillId="24" borderId="0" applyNumberFormat="0" applyBorder="0" applyAlignment="0" applyProtection="0"/>
    <xf numFmtId="0" fontId="41" fillId="24" borderId="0" applyNumberFormat="0" applyBorder="0" applyAlignment="0" applyProtection="0"/>
    <xf numFmtId="0" fontId="2" fillId="8" borderId="0" applyNumberFormat="0" applyBorder="0" applyAlignment="0" applyProtection="0"/>
    <xf numFmtId="0" fontId="41" fillId="25" borderId="0" applyNumberFormat="0" applyBorder="0" applyAlignment="0" applyProtection="0"/>
    <xf numFmtId="0" fontId="41" fillId="25" borderId="0" applyNumberFormat="0" applyBorder="0" applyAlignment="0" applyProtection="0"/>
    <xf numFmtId="0" fontId="41" fillId="25" borderId="0" applyNumberFormat="0" applyBorder="0" applyAlignment="0" applyProtection="0"/>
    <xf numFmtId="0" fontId="2" fillId="11" borderId="0" applyNumberFormat="0" applyBorder="0" applyAlignment="0" applyProtection="0"/>
    <xf numFmtId="0" fontId="41" fillId="23" borderId="0" applyNumberFormat="0" applyBorder="0" applyAlignment="0" applyProtection="0"/>
    <xf numFmtId="0" fontId="41" fillId="23" borderId="0" applyNumberFormat="0" applyBorder="0" applyAlignment="0" applyProtection="0"/>
    <xf numFmtId="0" fontId="41" fillId="23" borderId="0" applyNumberFormat="0" applyBorder="0" applyAlignment="0" applyProtection="0"/>
    <xf numFmtId="0" fontId="2" fillId="14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2" fillId="17" borderId="0" applyNumberFormat="0" applyBorder="0" applyAlignment="0" applyProtection="0"/>
    <xf numFmtId="0" fontId="41" fillId="25" borderId="0" applyNumberFormat="0" applyBorder="0" applyAlignment="0" applyProtection="0"/>
    <xf numFmtId="0" fontId="41" fillId="25" borderId="0" applyNumberFormat="0" applyBorder="0" applyAlignment="0" applyProtection="0"/>
    <xf numFmtId="0" fontId="41" fillId="25" borderId="0" applyNumberFormat="0" applyBorder="0" applyAlignment="0" applyProtection="0"/>
    <xf numFmtId="0" fontId="2" fillId="20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2" fillId="6" borderId="0" applyNumberFormat="0" applyBorder="0" applyAlignment="0" applyProtection="0"/>
    <xf numFmtId="0" fontId="41" fillId="24" borderId="0" applyNumberFormat="0" applyBorder="0" applyAlignment="0" applyProtection="0"/>
    <xf numFmtId="0" fontId="41" fillId="24" borderId="0" applyNumberFormat="0" applyBorder="0" applyAlignment="0" applyProtection="0"/>
    <xf numFmtId="0" fontId="41" fillId="24" borderId="0" applyNumberFormat="0" applyBorder="0" applyAlignment="0" applyProtection="0"/>
    <xf numFmtId="0" fontId="2" fillId="9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2" fillId="12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2" fillId="15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2" fillId="18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2" fillId="21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5" fillId="35" borderId="0" applyNumberFormat="0" applyBorder="0" applyAlignment="0" applyProtection="0"/>
    <xf numFmtId="0" fontId="45" fillId="35" borderId="0" applyNumberFormat="0" applyBorder="0" applyAlignment="0" applyProtection="0"/>
    <xf numFmtId="0" fontId="45" fillId="35" borderId="0" applyNumberFormat="0" applyBorder="0" applyAlignment="0" applyProtection="0"/>
    <xf numFmtId="0" fontId="50" fillId="36" borderId="27" applyNumberFormat="0" applyAlignment="0" applyProtection="0"/>
    <xf numFmtId="0" fontId="50" fillId="36" borderId="27" applyNumberFormat="0" applyAlignment="0" applyProtection="0"/>
    <xf numFmtId="0" fontId="50" fillId="36" borderId="27" applyNumberFormat="0" applyAlignment="0" applyProtection="0"/>
    <xf numFmtId="0" fontId="51" fillId="37" borderId="28" applyNumberFormat="0" applyAlignment="0" applyProtection="0"/>
    <xf numFmtId="0" fontId="51" fillId="37" borderId="28" applyNumberFormat="0" applyAlignment="0" applyProtection="0"/>
    <xf numFmtId="0" fontId="51" fillId="37" borderId="28" applyNumberFormat="0" applyAlignment="0" applyProtection="0"/>
    <xf numFmtId="165" fontId="16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4" fillId="38" borderId="0" applyNumberFormat="0" applyBorder="0" applyAlignment="0" applyProtection="0"/>
    <xf numFmtId="0" fontId="54" fillId="38" borderId="0" applyNumberFormat="0" applyBorder="0" applyAlignment="0" applyProtection="0"/>
    <xf numFmtId="0" fontId="54" fillId="38" borderId="0" applyNumberFormat="0" applyBorder="0" applyAlignment="0" applyProtection="0"/>
    <xf numFmtId="0" fontId="50" fillId="36" borderId="27" applyNumberFormat="0" applyAlignment="0" applyProtection="0"/>
    <xf numFmtId="0" fontId="53" fillId="28" borderId="27" applyNumberFormat="0" applyAlignment="0" applyProtection="0"/>
    <xf numFmtId="0" fontId="53" fillId="28" borderId="27" applyNumberFormat="0" applyAlignment="0" applyProtection="0"/>
    <xf numFmtId="0" fontId="53" fillId="28" borderId="27" applyNumberFormat="0" applyAlignment="0" applyProtection="0"/>
    <xf numFmtId="0" fontId="51" fillId="37" borderId="28" applyNumberFormat="0" applyAlignment="0" applyProtection="0"/>
    <xf numFmtId="0" fontId="54" fillId="38" borderId="0" applyNumberFormat="0" applyBorder="0" applyAlignment="0" applyProtection="0"/>
    <xf numFmtId="0" fontId="45" fillId="35" borderId="0" applyNumberFormat="0" applyBorder="0" applyAlignment="0" applyProtection="0"/>
    <xf numFmtId="0" fontId="46" fillId="0" borderId="23" applyNumberFormat="0" applyFill="0" applyAlignment="0" applyProtection="0"/>
    <xf numFmtId="0" fontId="46" fillId="0" borderId="23" applyNumberFormat="0" applyFill="0" applyAlignment="0" applyProtection="0"/>
    <xf numFmtId="0" fontId="46" fillId="0" borderId="23" applyNumberFormat="0" applyFill="0" applyAlignment="0" applyProtection="0"/>
    <xf numFmtId="0" fontId="55" fillId="28" borderId="0" applyNumberFormat="0" applyBorder="0" applyAlignment="0" applyProtection="0"/>
    <xf numFmtId="0" fontId="55" fillId="28" borderId="0" applyNumberFormat="0" applyBorder="0" applyAlignment="0" applyProtection="0"/>
    <xf numFmtId="0" fontId="55" fillId="28" borderId="0" applyNumberFormat="0" applyBorder="0" applyAlignment="0" applyProtection="0"/>
    <xf numFmtId="0" fontId="16" fillId="0" borderId="0"/>
    <xf numFmtId="0" fontId="41" fillId="0" borderId="0"/>
    <xf numFmtId="0" fontId="41" fillId="0" borderId="0"/>
    <xf numFmtId="0" fontId="16" fillId="0" borderId="0"/>
    <xf numFmtId="0" fontId="41" fillId="0" borderId="0"/>
    <xf numFmtId="0" fontId="41" fillId="0" borderId="0"/>
    <xf numFmtId="0" fontId="41" fillId="0" borderId="0"/>
    <xf numFmtId="0" fontId="2" fillId="0" borderId="0"/>
    <xf numFmtId="0" fontId="16" fillId="0" borderId="0"/>
    <xf numFmtId="0" fontId="16" fillId="0" borderId="0"/>
    <xf numFmtId="0" fontId="16" fillId="0" borderId="0"/>
    <xf numFmtId="0" fontId="16" fillId="25" borderId="30" applyNumberFormat="0" applyFont="0" applyAlignment="0" applyProtection="0"/>
    <xf numFmtId="0" fontId="41" fillId="25" borderId="30" applyNumberFormat="0" applyFont="0" applyAlignment="0" applyProtection="0"/>
    <xf numFmtId="0" fontId="41" fillId="25" borderId="30" applyNumberFormat="0" applyFont="0" applyAlignment="0" applyProtection="0"/>
    <xf numFmtId="0" fontId="41" fillId="25" borderId="30" applyNumberFormat="0" applyFont="0" applyAlignment="0" applyProtection="0"/>
    <xf numFmtId="0" fontId="41" fillId="25" borderId="30" applyNumberFormat="0" applyFont="0" applyAlignment="0" applyProtection="0"/>
    <xf numFmtId="0" fontId="41" fillId="25" borderId="30" applyNumberFormat="0" applyFont="0" applyAlignment="0" applyProtection="0"/>
    <xf numFmtId="0" fontId="41" fillId="25" borderId="30" applyNumberFormat="0" applyFont="0" applyAlignment="0" applyProtection="0"/>
    <xf numFmtId="0" fontId="41" fillId="25" borderId="30" applyNumberFormat="0" applyFont="0" applyAlignment="0" applyProtection="0"/>
    <xf numFmtId="0" fontId="41" fillId="25" borderId="30" applyNumberFormat="0" applyFont="0" applyAlignment="0" applyProtection="0"/>
    <xf numFmtId="0" fontId="41" fillId="25" borderId="30" applyNumberFormat="0" applyFont="0" applyAlignment="0" applyProtection="0"/>
    <xf numFmtId="0" fontId="41" fillId="25" borderId="30" applyNumberFormat="0" applyFont="0" applyAlignment="0" applyProtection="0"/>
    <xf numFmtId="0" fontId="2" fillId="4" borderId="7" applyNumberFormat="0" applyFont="0" applyAlignment="0" applyProtection="0"/>
    <xf numFmtId="0" fontId="41" fillId="25" borderId="30" applyNumberFormat="0" applyFont="0" applyAlignment="0" applyProtection="0"/>
    <xf numFmtId="0" fontId="41" fillId="25" borderId="30" applyNumberFormat="0" applyFont="0" applyAlignment="0" applyProtection="0"/>
    <xf numFmtId="0" fontId="41" fillId="25" borderId="30" applyNumberFormat="0" applyFont="0" applyAlignment="0" applyProtection="0"/>
    <xf numFmtId="0" fontId="41" fillId="25" borderId="30" applyNumberFormat="0" applyFont="0" applyAlignment="0" applyProtection="0"/>
    <xf numFmtId="0" fontId="41" fillId="25" borderId="30" applyNumberFormat="0" applyFont="0" applyAlignment="0" applyProtection="0"/>
    <xf numFmtId="0" fontId="41" fillId="25" borderId="30" applyNumberFormat="0" applyFont="0" applyAlignment="0" applyProtection="0"/>
    <xf numFmtId="0" fontId="41" fillId="25" borderId="30" applyNumberFormat="0" applyFont="0" applyAlignment="0" applyProtection="0"/>
    <xf numFmtId="0" fontId="2" fillId="4" borderId="7" applyNumberFormat="0" applyFont="0" applyAlignment="0" applyProtection="0"/>
    <xf numFmtId="0" fontId="16" fillId="25" borderId="30" applyNumberFormat="0" applyFont="0" applyAlignment="0" applyProtection="0"/>
    <xf numFmtId="0" fontId="55" fillId="28" borderId="0" applyNumberFormat="0" applyBorder="0" applyAlignment="0" applyProtection="0"/>
    <xf numFmtId="0" fontId="52" fillId="36" borderId="29" applyNumberFormat="0" applyAlignment="0" applyProtection="0"/>
    <xf numFmtId="0" fontId="52" fillId="36" borderId="29" applyNumberFormat="0" applyAlignment="0" applyProtection="0"/>
    <xf numFmtId="0" fontId="52" fillId="36" borderId="29" applyNumberFormat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56" fillId="0" borderId="31" applyNumberFormat="0" applyFill="0" applyAlignment="0" applyProtection="0"/>
    <xf numFmtId="0" fontId="56" fillId="0" borderId="31" applyNumberFormat="0" applyFill="0" applyAlignment="0" applyProtection="0"/>
    <xf numFmtId="0" fontId="56" fillId="0" borderId="31" applyNumberFormat="0" applyFill="0" applyAlignment="0" applyProtection="0"/>
    <xf numFmtId="165" fontId="16" fillId="0" borderId="0" applyFont="0" applyFill="0" applyBorder="0" applyAlignment="0" applyProtection="0"/>
    <xf numFmtId="0" fontId="42" fillId="30" borderId="0" applyNumberFormat="0" applyBorder="0" applyAlignment="0" applyProtection="0"/>
    <xf numFmtId="0" fontId="42" fillId="31" borderId="0" applyNumberFormat="0" applyBorder="0" applyAlignment="0" applyProtection="0"/>
    <xf numFmtId="0" fontId="42" fillId="32" borderId="0" applyNumberFormat="0" applyBorder="0" applyAlignment="0" applyProtection="0"/>
    <xf numFmtId="0" fontId="42" fillId="33" borderId="0" applyNumberFormat="0" applyBorder="0" applyAlignment="0" applyProtection="0"/>
    <xf numFmtId="0" fontId="42" fillId="30" borderId="0" applyNumberFormat="0" applyBorder="0" applyAlignment="0" applyProtection="0"/>
    <xf numFmtId="0" fontId="42" fillId="34" borderId="0" applyNumberFormat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1" fillId="0" borderId="0"/>
    <xf numFmtId="0" fontId="81" fillId="0" borderId="0"/>
  </cellStyleXfs>
  <cellXfs count="152">
    <xf numFmtId="0" fontId="0" fillId="0" borderId="0" xfId="0"/>
    <xf numFmtId="0" fontId="17" fillId="0" borderId="0" xfId="2" applyFont="1" applyFill="1" applyBorder="1"/>
    <xf numFmtId="0" fontId="17" fillId="0" borderId="0" xfId="2" applyFont="1" applyFill="1"/>
    <xf numFmtId="0" fontId="17" fillId="0" borderId="9" xfId="2" applyFont="1" applyFill="1" applyBorder="1" applyAlignment="1">
      <alignment wrapText="1"/>
    </xf>
    <xf numFmtId="0" fontId="20" fillId="0" borderId="9" xfId="2" applyFont="1" applyFill="1" applyBorder="1" applyAlignment="1">
      <alignment wrapText="1"/>
    </xf>
    <xf numFmtId="0" fontId="21" fillId="0" borderId="9" xfId="2" applyFont="1" applyFill="1" applyBorder="1" applyAlignment="1">
      <alignment horizontal="center"/>
    </xf>
    <xf numFmtId="1" fontId="21" fillId="0" borderId="9" xfId="2" applyNumberFormat="1" applyFont="1" applyFill="1" applyBorder="1" applyAlignment="1">
      <alignment horizontal="center"/>
    </xf>
    <xf numFmtId="2" fontId="22" fillId="0" borderId="9" xfId="2" applyNumberFormat="1" applyFont="1" applyFill="1" applyBorder="1" applyAlignment="1">
      <alignment horizontal="center" wrapText="1"/>
    </xf>
    <xf numFmtId="3" fontId="21" fillId="0" borderId="9" xfId="2" applyNumberFormat="1" applyFont="1" applyFill="1" applyBorder="1" applyAlignment="1">
      <alignment horizontal="center"/>
    </xf>
    <xf numFmtId="0" fontId="21" fillId="0" borderId="9" xfId="2" applyFont="1" applyFill="1" applyBorder="1"/>
    <xf numFmtId="166" fontId="21" fillId="0" borderId="9" xfId="2" applyNumberFormat="1" applyFont="1" applyFill="1" applyBorder="1" applyAlignment="1">
      <alignment horizontal="center"/>
    </xf>
    <xf numFmtId="0" fontId="17" fillId="0" borderId="9" xfId="2" applyFont="1" applyFill="1" applyBorder="1"/>
    <xf numFmtId="3" fontId="24" fillId="0" borderId="9" xfId="2" applyNumberFormat="1" applyFont="1" applyFill="1" applyBorder="1" applyAlignment="1">
      <alignment horizontal="center"/>
    </xf>
    <xf numFmtId="166" fontId="24" fillId="0" borderId="9" xfId="2" applyNumberFormat="1" applyFont="1" applyFill="1" applyBorder="1" applyAlignment="1">
      <alignment horizontal="center"/>
    </xf>
    <xf numFmtId="0" fontId="17" fillId="0" borderId="9" xfId="0" applyFont="1" applyFill="1" applyBorder="1"/>
    <xf numFmtId="3" fontId="26" fillId="0" borderId="9" xfId="2" applyNumberFormat="1" applyFont="1" applyFill="1" applyBorder="1" applyAlignment="1">
      <alignment horizontal="center"/>
    </xf>
    <xf numFmtId="166" fontId="26" fillId="0" borderId="9" xfId="2" applyNumberFormat="1" applyFont="1" applyFill="1" applyBorder="1" applyAlignment="1">
      <alignment horizontal="center"/>
    </xf>
    <xf numFmtId="0" fontId="17" fillId="0" borderId="0" xfId="0" applyFont="1" applyFill="1" applyBorder="1"/>
    <xf numFmtId="0" fontId="17" fillId="0" borderId="0" xfId="0" applyFont="1" applyFill="1"/>
    <xf numFmtId="3" fontId="17" fillId="0" borderId="0" xfId="0" applyNumberFormat="1" applyFont="1" applyFill="1" applyBorder="1"/>
    <xf numFmtId="3" fontId="17" fillId="0" borderId="0" xfId="0" applyNumberFormat="1" applyFont="1" applyFill="1"/>
    <xf numFmtId="0" fontId="31" fillId="0" borderId="0" xfId="0" applyFont="1" applyFill="1" applyBorder="1"/>
    <xf numFmtId="0" fontId="30" fillId="0" borderId="0" xfId="0" applyFont="1" applyFill="1" applyBorder="1"/>
    <xf numFmtId="0" fontId="20" fillId="0" borderId="0" xfId="0" applyFont="1" applyFill="1" applyBorder="1"/>
    <xf numFmtId="2" fontId="20" fillId="0" borderId="0" xfId="0" applyNumberFormat="1" applyFont="1" applyFill="1" applyBorder="1" applyAlignment="1">
      <alignment horizontal="center"/>
    </xf>
    <xf numFmtId="0" fontId="32" fillId="0" borderId="0" xfId="0" applyFont="1" applyFill="1" applyBorder="1"/>
    <xf numFmtId="164" fontId="17" fillId="0" borderId="0" xfId="1" applyFont="1" applyFill="1" applyBorder="1"/>
    <xf numFmtId="0" fontId="36" fillId="0" borderId="0" xfId="0" applyFont="1"/>
    <xf numFmtId="0" fontId="38" fillId="0" borderId="0" xfId="0" applyFont="1"/>
    <xf numFmtId="0" fontId="39" fillId="0" borderId="0" xfId="0" applyFont="1"/>
    <xf numFmtId="0" fontId="40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3" fontId="0" fillId="0" borderId="0" xfId="0" applyNumberFormat="1"/>
    <xf numFmtId="0" fontId="16" fillId="0" borderId="0" xfId="0" applyFont="1"/>
    <xf numFmtId="49" fontId="58" fillId="0" borderId="0" xfId="0" applyNumberFormat="1" applyFont="1" applyFill="1" applyBorder="1"/>
    <xf numFmtId="0" fontId="0" fillId="0" borderId="0" xfId="0" applyAlignment="1">
      <alignment horizontal="center"/>
    </xf>
    <xf numFmtId="0" fontId="16" fillId="0" borderId="0" xfId="0" applyFont="1" applyAlignment="1">
      <alignment horizontal="center"/>
    </xf>
    <xf numFmtId="0" fontId="0" fillId="0" borderId="9" xfId="0" applyBorder="1" applyAlignment="1">
      <alignment wrapText="1"/>
    </xf>
    <xf numFmtId="0" fontId="34" fillId="0" borderId="9" xfId="0" applyFont="1" applyBorder="1" applyAlignment="1">
      <alignment wrapText="1"/>
    </xf>
    <xf numFmtId="0" fontId="26" fillId="0" borderId="9" xfId="0" applyFont="1" applyBorder="1"/>
    <xf numFmtId="0" fontId="26" fillId="0" borderId="9" xfId="0" applyFont="1" applyBorder="1" applyAlignment="1">
      <alignment wrapText="1"/>
    </xf>
    <xf numFmtId="49" fontId="60" fillId="0" borderId="10" xfId="0" applyNumberFormat="1" applyFont="1" applyFill="1" applyBorder="1"/>
    <xf numFmtId="49" fontId="60" fillId="0" borderId="9" xfId="0" applyNumberFormat="1" applyFont="1" applyFill="1" applyBorder="1"/>
    <xf numFmtId="4" fontId="61" fillId="0" borderId="9" xfId="0" applyNumberFormat="1" applyFont="1" applyFill="1" applyBorder="1"/>
    <xf numFmtId="4" fontId="61" fillId="0" borderId="12" xfId="0" applyNumberFormat="1" applyFont="1" applyFill="1" applyBorder="1"/>
    <xf numFmtId="0" fontId="16" fillId="0" borderId="0" xfId="0" applyFont="1" applyFill="1" applyBorder="1"/>
    <xf numFmtId="3" fontId="36" fillId="0" borderId="0" xfId="0" applyNumberFormat="1" applyFont="1" applyFill="1" applyBorder="1" applyAlignment="1">
      <alignment horizontal="center"/>
    </xf>
    <xf numFmtId="4" fontId="61" fillId="0" borderId="13" xfId="0" applyNumberFormat="1" applyFont="1" applyFill="1" applyBorder="1"/>
    <xf numFmtId="0" fontId="36" fillId="0" borderId="0" xfId="0" applyFont="1" applyFill="1" applyBorder="1" applyAlignment="1">
      <alignment horizontal="center"/>
    </xf>
    <xf numFmtId="49" fontId="59" fillId="39" borderId="9" xfId="0" applyNumberFormat="1" applyFont="1" applyFill="1" applyBorder="1" applyAlignment="1">
      <alignment horizontal="center"/>
    </xf>
    <xf numFmtId="0" fontId="59" fillId="39" borderId="9" xfId="0" applyFont="1" applyFill="1" applyBorder="1" applyAlignment="1">
      <alignment horizontal="center"/>
    </xf>
    <xf numFmtId="169" fontId="27" fillId="0" borderId="9" xfId="1" applyNumberFormat="1" applyFont="1" applyFill="1" applyBorder="1" applyAlignment="1">
      <alignment horizontal="center" vertical="center"/>
    </xf>
    <xf numFmtId="0" fontId="37" fillId="0" borderId="0" xfId="2" applyFont="1" applyFill="1" applyBorder="1"/>
    <xf numFmtId="169" fontId="27" fillId="0" borderId="9" xfId="0" applyNumberFormat="1" applyFont="1" applyFill="1" applyBorder="1" applyAlignment="1">
      <alignment horizontal="center" vertical="center"/>
    </xf>
    <xf numFmtId="3" fontId="21" fillId="0" borderId="9" xfId="0" applyNumberFormat="1" applyFont="1" applyFill="1" applyBorder="1" applyAlignment="1">
      <alignment horizontal="center" vertical="center"/>
    </xf>
    <xf numFmtId="0" fontId="35" fillId="0" borderId="9" xfId="0" applyFont="1" applyBorder="1" applyAlignment="1">
      <alignment horizontal="center" vertical="center"/>
    </xf>
    <xf numFmtId="0" fontId="18" fillId="0" borderId="0" xfId="2" applyFont="1" applyFill="1" applyBorder="1" applyAlignment="1"/>
    <xf numFmtId="170" fontId="26" fillId="0" borderId="9" xfId="0" applyNumberFormat="1" applyFont="1" applyFill="1" applyBorder="1" applyAlignment="1">
      <alignment horizontal="center" vertical="center"/>
    </xf>
    <xf numFmtId="0" fontId="21" fillId="0" borderId="9" xfId="2" applyFont="1" applyFill="1" applyBorder="1" applyAlignment="1">
      <alignment horizontal="center" vertical="center"/>
    </xf>
    <xf numFmtId="1" fontId="21" fillId="0" borderId="9" xfId="2" applyNumberFormat="1" applyFont="1" applyFill="1" applyBorder="1" applyAlignment="1">
      <alignment horizontal="center" vertical="center"/>
    </xf>
    <xf numFmtId="0" fontId="26" fillId="0" borderId="0" xfId="0" applyFont="1"/>
    <xf numFmtId="167" fontId="21" fillId="0" borderId="9" xfId="0" applyNumberFormat="1" applyFont="1" applyFill="1" applyBorder="1" applyAlignment="1">
      <alignment horizontal="center" vertical="center"/>
    </xf>
    <xf numFmtId="3" fontId="25" fillId="0" borderId="9" xfId="0" applyNumberFormat="1" applyFont="1" applyFill="1" applyBorder="1" applyAlignment="1">
      <alignment horizontal="right" vertical="center"/>
    </xf>
    <xf numFmtId="3" fontId="21" fillId="0" borderId="9" xfId="0" applyNumberFormat="1" applyFont="1" applyFill="1" applyBorder="1" applyAlignment="1">
      <alignment horizontal="right" vertical="center"/>
    </xf>
    <xf numFmtId="169" fontId="27" fillId="0" borderId="9" xfId="0" applyNumberFormat="1" applyFont="1" applyFill="1" applyBorder="1" applyAlignment="1">
      <alignment vertical="center"/>
    </xf>
    <xf numFmtId="170" fontId="26" fillId="0" borderId="9" xfId="0" applyNumberFormat="1" applyFont="1" applyFill="1" applyBorder="1" applyAlignment="1">
      <alignment vertical="center"/>
    </xf>
    <xf numFmtId="4" fontId="61" fillId="0" borderId="9" xfId="0" applyNumberFormat="1" applyFont="1" applyFill="1" applyBorder="1" applyAlignment="1">
      <alignment horizontal="right"/>
    </xf>
    <xf numFmtId="3" fontId="61" fillId="0" borderId="9" xfId="0" applyNumberFormat="1" applyFont="1" applyFill="1" applyBorder="1" applyAlignment="1">
      <alignment horizontal="right"/>
    </xf>
    <xf numFmtId="0" fontId="32" fillId="0" borderId="9" xfId="0" applyFont="1" applyFill="1" applyBorder="1"/>
    <xf numFmtId="0" fontId="32" fillId="0" borderId="9" xfId="0" applyFont="1" applyFill="1" applyBorder="1" applyAlignment="1">
      <alignment horizontal="center" vertical="center"/>
    </xf>
    <xf numFmtId="171" fontId="17" fillId="0" borderId="9" xfId="0" applyNumberFormat="1" applyFont="1" applyFill="1" applyBorder="1"/>
    <xf numFmtId="17" fontId="32" fillId="0" borderId="9" xfId="0" applyNumberFormat="1" applyFont="1" applyFill="1" applyBorder="1" applyAlignment="1">
      <alignment horizontal="center" vertical="center"/>
    </xf>
    <xf numFmtId="0" fontId="23" fillId="0" borderId="9" xfId="2" applyFont="1" applyFill="1" applyBorder="1"/>
    <xf numFmtId="0" fontId="62" fillId="0" borderId="0" xfId="0" applyFont="1" applyFill="1"/>
    <xf numFmtId="0" fontId="63" fillId="0" borderId="0" xfId="0" applyFont="1" applyFill="1"/>
    <xf numFmtId="0" fontId="62" fillId="0" borderId="9" xfId="0" applyFont="1" applyFill="1" applyBorder="1" applyAlignment="1">
      <alignment wrapText="1"/>
    </xf>
    <xf numFmtId="0" fontId="70" fillId="0" borderId="9" xfId="0" applyFont="1" applyFill="1" applyBorder="1" applyAlignment="1">
      <alignment wrapText="1"/>
    </xf>
    <xf numFmtId="0" fontId="65" fillId="0" borderId="9" xfId="2" applyFont="1" applyFill="1" applyBorder="1" applyAlignment="1">
      <alignment horizontal="center"/>
    </xf>
    <xf numFmtId="1" fontId="65" fillId="0" borderId="9" xfId="2" applyNumberFormat="1" applyFont="1" applyFill="1" applyBorder="1" applyAlignment="1">
      <alignment horizontal="center"/>
    </xf>
    <xf numFmtId="0" fontId="72" fillId="0" borderId="9" xfId="0" applyFont="1" applyFill="1" applyBorder="1"/>
    <xf numFmtId="3" fontId="65" fillId="0" borderId="9" xfId="0" applyNumberFormat="1" applyFont="1" applyFill="1" applyBorder="1" applyAlignment="1">
      <alignment horizontal="center"/>
    </xf>
    <xf numFmtId="4" fontId="65" fillId="0" borderId="9" xfId="0" applyNumberFormat="1" applyFont="1" applyFill="1" applyBorder="1" applyAlignment="1">
      <alignment horizontal="center"/>
    </xf>
    <xf numFmtId="0" fontId="65" fillId="0" borderId="9" xfId="0" applyFont="1" applyFill="1" applyBorder="1"/>
    <xf numFmtId="2" fontId="65" fillId="0" borderId="9" xfId="0" applyNumberFormat="1" applyFont="1" applyFill="1" applyBorder="1" applyAlignment="1">
      <alignment horizontal="center"/>
    </xf>
    <xf numFmtId="0" fontId="62" fillId="0" borderId="9" xfId="0" applyFont="1" applyFill="1" applyBorder="1"/>
    <xf numFmtId="3" fontId="73" fillId="0" borderId="9" xfId="0" applyNumberFormat="1" applyFont="1" applyFill="1" applyBorder="1" applyAlignment="1">
      <alignment horizontal="center"/>
    </xf>
    <xf numFmtId="2" fontId="73" fillId="0" borderId="9" xfId="0" applyNumberFormat="1" applyFont="1" applyFill="1" applyBorder="1" applyAlignment="1">
      <alignment horizontal="center"/>
    </xf>
    <xf numFmtId="0" fontId="70" fillId="0" borderId="9" xfId="0" applyFont="1" applyFill="1" applyBorder="1"/>
    <xf numFmtId="3" fontId="71" fillId="0" borderId="9" xfId="0" applyNumberFormat="1" applyFont="1" applyFill="1" applyBorder="1" applyAlignment="1">
      <alignment horizontal="center"/>
    </xf>
    <xf numFmtId="2" fontId="71" fillId="0" borderId="9" xfId="0" applyNumberFormat="1" applyFont="1" applyFill="1" applyBorder="1" applyAlignment="1">
      <alignment horizontal="center"/>
    </xf>
    <xf numFmtId="1" fontId="71" fillId="0" borderId="9" xfId="0" applyNumberFormat="1" applyFont="1" applyFill="1" applyBorder="1" applyAlignment="1">
      <alignment horizontal="center"/>
    </xf>
    <xf numFmtId="2" fontId="71" fillId="0" borderId="9" xfId="0" applyNumberFormat="1" applyFont="1" applyFill="1" applyBorder="1" applyAlignment="1">
      <alignment horizontal="center" wrapText="1"/>
    </xf>
    <xf numFmtId="166" fontId="65" fillId="0" borderId="9" xfId="0" applyNumberFormat="1" applyFont="1" applyFill="1" applyBorder="1" applyAlignment="1">
      <alignment horizontal="center"/>
    </xf>
    <xf numFmtId="166" fontId="73" fillId="0" borderId="9" xfId="0" applyNumberFormat="1" applyFont="1" applyFill="1" applyBorder="1" applyAlignment="1">
      <alignment horizontal="center"/>
    </xf>
    <xf numFmtId="0" fontId="62" fillId="0" borderId="9" xfId="2" applyFont="1" applyFill="1" applyBorder="1"/>
    <xf numFmtId="0" fontId="74" fillId="0" borderId="9" xfId="0" applyFont="1" applyFill="1" applyBorder="1"/>
    <xf numFmtId="166" fontId="70" fillId="0" borderId="9" xfId="0" applyNumberFormat="1" applyFont="1" applyFill="1" applyBorder="1" applyAlignment="1">
      <alignment horizontal="center"/>
    </xf>
    <xf numFmtId="49" fontId="75" fillId="0" borderId="14" xfId="0" applyNumberFormat="1" applyFont="1" applyFill="1" applyBorder="1" applyAlignment="1">
      <alignment horizontal="center"/>
    </xf>
    <xf numFmtId="49" fontId="75" fillId="0" borderId="15" xfId="0" applyNumberFormat="1" applyFont="1" applyFill="1" applyBorder="1" applyAlignment="1">
      <alignment horizontal="center"/>
    </xf>
    <xf numFmtId="0" fontId="75" fillId="0" borderId="16" xfId="0" applyFont="1" applyFill="1" applyBorder="1" applyAlignment="1">
      <alignment horizontal="center"/>
    </xf>
    <xf numFmtId="0" fontId="76" fillId="0" borderId="17" xfId="0" applyFont="1" applyFill="1" applyBorder="1"/>
    <xf numFmtId="3" fontId="76" fillId="0" borderId="18" xfId="0" applyNumberFormat="1" applyFont="1" applyFill="1" applyBorder="1" applyAlignment="1">
      <alignment horizontal="right"/>
    </xf>
    <xf numFmtId="0" fontId="77" fillId="0" borderId="17" xfId="0" applyFont="1" applyFill="1" applyBorder="1"/>
    <xf numFmtId="3" fontId="77" fillId="0" borderId="0" xfId="0" applyNumberFormat="1" applyFont="1" applyFill="1" applyBorder="1" applyAlignment="1">
      <alignment horizontal="right"/>
    </xf>
    <xf numFmtId="3" fontId="76" fillId="0" borderId="19" xfId="0" applyNumberFormat="1" applyFont="1" applyFill="1" applyBorder="1" applyAlignment="1">
      <alignment horizontal="right"/>
    </xf>
    <xf numFmtId="3" fontId="78" fillId="0" borderId="0" xfId="0" applyNumberFormat="1" applyFont="1" applyFill="1" applyBorder="1" applyAlignment="1">
      <alignment horizontal="right"/>
    </xf>
    <xf numFmtId="3" fontId="76" fillId="0" borderId="0" xfId="0" applyNumberFormat="1" applyFont="1" applyFill="1" applyBorder="1" applyAlignment="1">
      <alignment horizontal="right"/>
    </xf>
    <xf numFmtId="0" fontId="79" fillId="0" borderId="0" xfId="0" applyFont="1" applyFill="1"/>
    <xf numFmtId="0" fontId="80" fillId="0" borderId="20" xfId="0" applyFont="1" applyFill="1" applyBorder="1" applyAlignment="1">
      <alignment horizontal="center"/>
    </xf>
    <xf numFmtId="3" fontId="80" fillId="0" borderId="21" xfId="0" applyNumberFormat="1" applyFont="1" applyFill="1" applyBorder="1" applyAlignment="1">
      <alignment horizontal="right"/>
    </xf>
    <xf numFmtId="3" fontId="80" fillId="0" borderId="22" xfId="0" applyNumberFormat="1" applyFont="1" applyFill="1" applyBorder="1" applyAlignment="1">
      <alignment horizontal="right"/>
    </xf>
    <xf numFmtId="0" fontId="62" fillId="40" borderId="0" xfId="0" applyFont="1" applyFill="1"/>
    <xf numFmtId="3" fontId="62" fillId="40" borderId="0" xfId="0" applyNumberFormat="1" applyFont="1" applyFill="1"/>
    <xf numFmtId="49" fontId="66" fillId="40" borderId="9" xfId="0" applyNumberFormat="1" applyFont="1" applyFill="1" applyBorder="1" applyAlignment="1">
      <alignment horizontal="left"/>
    </xf>
    <xf numFmtId="3" fontId="66" fillId="40" borderId="9" xfId="0" applyNumberFormat="1" applyFont="1" applyFill="1" applyBorder="1" applyAlignment="1">
      <alignment horizontal="right"/>
    </xf>
    <xf numFmtId="49" fontId="66" fillId="40" borderId="9" xfId="0" applyNumberFormat="1" applyFont="1" applyFill="1" applyBorder="1" applyAlignment="1">
      <alignment horizontal="right"/>
    </xf>
    <xf numFmtId="49" fontId="67" fillId="40" borderId="9" xfId="0" applyNumberFormat="1" applyFont="1" applyFill="1" applyBorder="1"/>
    <xf numFmtId="3" fontId="68" fillId="40" borderId="9" xfId="0" applyNumberFormat="1" applyFont="1" applyFill="1" applyBorder="1" applyAlignment="1">
      <alignment horizontal="right"/>
    </xf>
    <xf numFmtId="49" fontId="67" fillId="40" borderId="32" xfId="0" applyNumberFormat="1" applyFont="1" applyFill="1" applyBorder="1"/>
    <xf numFmtId="168" fontId="68" fillId="40" borderId="0" xfId="170" applyNumberFormat="1" applyFont="1" applyFill="1" applyBorder="1"/>
    <xf numFmtId="49" fontId="67" fillId="40" borderId="0" xfId="0" applyNumberFormat="1" applyFont="1" applyFill="1" applyBorder="1"/>
    <xf numFmtId="0" fontId="63" fillId="40" borderId="0" xfId="0" applyFont="1" applyFill="1"/>
    <xf numFmtId="3" fontId="68" fillId="40" borderId="9" xfId="0" applyNumberFormat="1" applyFont="1" applyFill="1" applyBorder="1"/>
    <xf numFmtId="168" fontId="68" fillId="40" borderId="9" xfId="170" applyNumberFormat="1" applyFont="1" applyFill="1" applyBorder="1" applyAlignment="1">
      <alignment horizontal="center"/>
    </xf>
    <xf numFmtId="0" fontId="20" fillId="0" borderId="9" xfId="2" applyFont="1" applyFill="1" applyBorder="1" applyAlignment="1">
      <alignment horizontal="center" vertical="center"/>
    </xf>
    <xf numFmtId="0" fontId="19" fillId="0" borderId="10" xfId="2" applyFont="1" applyFill="1" applyBorder="1" applyAlignment="1">
      <alignment horizontal="center" vertical="center"/>
    </xf>
    <xf numFmtId="0" fontId="19" fillId="0" borderId="11" xfId="2" applyFont="1" applyFill="1" applyBorder="1" applyAlignment="1">
      <alignment horizontal="center" vertical="center"/>
    </xf>
    <xf numFmtId="0" fontId="19" fillId="0" borderId="12" xfId="2" applyFont="1" applyFill="1" applyBorder="1" applyAlignment="1">
      <alignment horizontal="center" vertical="center"/>
    </xf>
    <xf numFmtId="0" fontId="18" fillId="0" borderId="0" xfId="2" applyFont="1" applyFill="1" applyBorder="1" applyAlignment="1">
      <alignment horizontal="center"/>
    </xf>
    <xf numFmtId="0" fontId="65" fillId="40" borderId="9" xfId="2" applyFont="1" applyFill="1" applyBorder="1" applyAlignment="1">
      <alignment horizontal="center"/>
    </xf>
    <xf numFmtId="0" fontId="64" fillId="40" borderId="9" xfId="2" applyFont="1" applyFill="1" applyBorder="1" applyAlignment="1">
      <alignment horizontal="center"/>
    </xf>
    <xf numFmtId="0" fontId="70" fillId="0" borderId="9" xfId="2" applyFont="1" applyFill="1" applyBorder="1" applyAlignment="1">
      <alignment horizontal="center" vertical="center"/>
    </xf>
    <xf numFmtId="0" fontId="69" fillId="0" borderId="10" xfId="0" applyFont="1" applyFill="1" applyBorder="1" applyAlignment="1">
      <alignment horizontal="center" vertical="center"/>
    </xf>
    <xf numFmtId="0" fontId="69" fillId="0" borderId="11" xfId="0" applyFont="1" applyFill="1" applyBorder="1" applyAlignment="1">
      <alignment horizontal="center" vertical="center"/>
    </xf>
    <xf numFmtId="0" fontId="69" fillId="0" borderId="12" xfId="0" applyFont="1" applyFill="1" applyBorder="1" applyAlignment="1">
      <alignment horizontal="center" vertical="center"/>
    </xf>
    <xf numFmtId="0" fontId="70" fillId="0" borderId="9" xfId="0" applyFont="1" applyFill="1" applyBorder="1" applyAlignment="1">
      <alignment horizontal="center" vertical="center" wrapText="1"/>
    </xf>
    <xf numFmtId="0" fontId="33" fillId="0" borderId="10" xfId="0" applyFont="1" applyBorder="1" applyAlignment="1">
      <alignment horizontal="center" vertical="center" wrapText="1"/>
    </xf>
    <xf numFmtId="0" fontId="33" fillId="0" borderId="11" xfId="0" applyFont="1" applyBorder="1" applyAlignment="1">
      <alignment horizontal="center" vertical="center" wrapText="1"/>
    </xf>
    <xf numFmtId="0" fontId="33" fillId="0" borderId="12" xfId="0" applyFont="1" applyBorder="1" applyAlignment="1">
      <alignment horizontal="center" vertical="center" wrapText="1"/>
    </xf>
    <xf numFmtId="0" fontId="36" fillId="0" borderId="0" xfId="0" applyFont="1" applyBorder="1" applyAlignment="1">
      <alignment horizontal="center" vertical="center"/>
    </xf>
    <xf numFmtId="3" fontId="36" fillId="0" borderId="0" xfId="0" applyNumberFormat="1" applyFont="1" applyFill="1" applyBorder="1" applyAlignment="1">
      <alignment horizontal="center"/>
    </xf>
    <xf numFmtId="0" fontId="36" fillId="0" borderId="0" xfId="0" applyFont="1" applyFill="1" applyBorder="1" applyAlignment="1">
      <alignment horizontal="center"/>
    </xf>
    <xf numFmtId="0" fontId="25" fillId="0" borderId="9" xfId="2" applyFont="1" applyFill="1" applyBorder="1" applyAlignment="1">
      <alignment vertical="center" wrapText="1"/>
    </xf>
    <xf numFmtId="3" fontId="25" fillId="0" borderId="9" xfId="2" applyNumberFormat="1" applyFont="1" applyFill="1" applyBorder="1" applyAlignment="1">
      <alignment horizontal="center" vertical="center"/>
    </xf>
    <xf numFmtId="166" fontId="25" fillId="0" borderId="9" xfId="2" applyNumberFormat="1" applyFont="1" applyFill="1" applyBorder="1" applyAlignment="1">
      <alignment horizontal="center" vertical="center"/>
    </xf>
    <xf numFmtId="166" fontId="27" fillId="0" borderId="9" xfId="2" applyNumberFormat="1" applyFont="1" applyFill="1" applyBorder="1" applyAlignment="1">
      <alignment horizontal="center" vertical="center"/>
    </xf>
    <xf numFmtId="0" fontId="29" fillId="0" borderId="9" xfId="2" applyFont="1" applyFill="1" applyBorder="1" applyAlignment="1">
      <alignment vertical="center"/>
    </xf>
    <xf numFmtId="3" fontId="29" fillId="41" borderId="9" xfId="2" applyNumberFormat="1" applyFont="1" applyFill="1" applyBorder="1" applyAlignment="1">
      <alignment horizontal="center" vertical="center"/>
    </xf>
    <xf numFmtId="166" fontId="82" fillId="0" borderId="9" xfId="336" applyNumberFormat="1" applyFont="1" applyBorder="1" applyAlignment="1">
      <alignment horizontal="center" vertical="center"/>
    </xf>
    <xf numFmtId="166" fontId="29" fillId="0" borderId="9" xfId="2" applyNumberFormat="1" applyFont="1" applyFill="1" applyBorder="1" applyAlignment="1">
      <alignment horizontal="center" vertical="center"/>
    </xf>
    <xf numFmtId="3" fontId="83" fillId="0" borderId="21" xfId="0" applyNumberFormat="1" applyFont="1" applyFill="1" applyBorder="1" applyAlignment="1">
      <alignment horizontal="right"/>
    </xf>
  </cellXfs>
  <cellStyles count="338">
    <cellStyle name="%20 - Vurgu1 2" xfId="3" xr:uid="{00000000-0005-0000-0000-000000000000}"/>
    <cellStyle name="%20 - Vurgu2 2" xfId="4" xr:uid="{00000000-0005-0000-0000-000001000000}"/>
    <cellStyle name="%20 - Vurgu3 2" xfId="5" xr:uid="{00000000-0005-0000-0000-000002000000}"/>
    <cellStyle name="%20 - Vurgu4 2" xfId="6" xr:uid="{00000000-0005-0000-0000-000003000000}"/>
    <cellStyle name="%20 - Vurgu5 2" xfId="7" xr:uid="{00000000-0005-0000-0000-000004000000}"/>
    <cellStyle name="%20 - Vurgu6 2" xfId="8" xr:uid="{00000000-0005-0000-0000-000005000000}"/>
    <cellStyle name="%40 - Vurgu1 2" xfId="9" xr:uid="{00000000-0005-0000-0000-000006000000}"/>
    <cellStyle name="%40 - Vurgu2 2" xfId="10" xr:uid="{00000000-0005-0000-0000-000007000000}"/>
    <cellStyle name="%40 - Vurgu3 2" xfId="11" xr:uid="{00000000-0005-0000-0000-000008000000}"/>
    <cellStyle name="%40 - Vurgu4 2" xfId="12" xr:uid="{00000000-0005-0000-0000-000009000000}"/>
    <cellStyle name="%40 - Vurgu5 2" xfId="13" xr:uid="{00000000-0005-0000-0000-00000A000000}"/>
    <cellStyle name="%40 - Vurgu6 2" xfId="14" xr:uid="{00000000-0005-0000-0000-00000B000000}"/>
    <cellStyle name="%60 - Vurgu1 2" xfId="15" xr:uid="{00000000-0005-0000-0000-00000C000000}"/>
    <cellStyle name="%60 - Vurgu2 2" xfId="16" xr:uid="{00000000-0005-0000-0000-00000D000000}"/>
    <cellStyle name="%60 - Vurgu3 2" xfId="17" xr:uid="{00000000-0005-0000-0000-00000E000000}"/>
    <cellStyle name="%60 - Vurgu4 2" xfId="18" xr:uid="{00000000-0005-0000-0000-00000F000000}"/>
    <cellStyle name="%60 - Vurgu5 2" xfId="19" xr:uid="{00000000-0005-0000-0000-000010000000}"/>
    <cellStyle name="%60 - Vurgu6 2" xfId="20" xr:uid="{00000000-0005-0000-0000-000011000000}"/>
    <cellStyle name="20% - Accent1" xfId="21" xr:uid="{00000000-0005-0000-0000-000012000000}"/>
    <cellStyle name="20% - Accent1 2" xfId="22" xr:uid="{00000000-0005-0000-0000-000013000000}"/>
    <cellStyle name="20% - Accent1 2 2" xfId="23" xr:uid="{00000000-0005-0000-0000-000014000000}"/>
    <cellStyle name="20% - Accent1 2 2 2" xfId="171" xr:uid="{00000000-0005-0000-0000-000015000000}"/>
    <cellStyle name="20% - Accent1 2 3" xfId="172" xr:uid="{00000000-0005-0000-0000-000016000000}"/>
    <cellStyle name="20% - Accent1 3" xfId="173" xr:uid="{00000000-0005-0000-0000-000017000000}"/>
    <cellStyle name="20% - Accent1 4" xfId="174" xr:uid="{00000000-0005-0000-0000-000018000000}"/>
    <cellStyle name="20% - Accent2" xfId="24" xr:uid="{00000000-0005-0000-0000-000019000000}"/>
    <cellStyle name="20% - Accent2 2" xfId="25" xr:uid="{00000000-0005-0000-0000-00001A000000}"/>
    <cellStyle name="20% - Accent2 2 2" xfId="26" xr:uid="{00000000-0005-0000-0000-00001B000000}"/>
    <cellStyle name="20% - Accent2 2 2 2" xfId="175" xr:uid="{00000000-0005-0000-0000-00001C000000}"/>
    <cellStyle name="20% - Accent2 2 3" xfId="176" xr:uid="{00000000-0005-0000-0000-00001D000000}"/>
    <cellStyle name="20% - Accent2 3" xfId="177" xr:uid="{00000000-0005-0000-0000-00001E000000}"/>
    <cellStyle name="20% - Accent2 4" xfId="178" xr:uid="{00000000-0005-0000-0000-00001F000000}"/>
    <cellStyle name="20% - Accent3" xfId="27" xr:uid="{00000000-0005-0000-0000-000020000000}"/>
    <cellStyle name="20% - Accent3 2" xfId="28" xr:uid="{00000000-0005-0000-0000-000021000000}"/>
    <cellStyle name="20% - Accent3 2 2" xfId="29" xr:uid="{00000000-0005-0000-0000-000022000000}"/>
    <cellStyle name="20% - Accent3 2 2 2" xfId="179" xr:uid="{00000000-0005-0000-0000-000023000000}"/>
    <cellStyle name="20% - Accent3 2 3" xfId="180" xr:uid="{00000000-0005-0000-0000-000024000000}"/>
    <cellStyle name="20% - Accent3 3" xfId="181" xr:uid="{00000000-0005-0000-0000-000025000000}"/>
    <cellStyle name="20% - Accent3 4" xfId="182" xr:uid="{00000000-0005-0000-0000-000026000000}"/>
    <cellStyle name="20% - Accent4" xfId="30" xr:uid="{00000000-0005-0000-0000-000027000000}"/>
    <cellStyle name="20% - Accent4 2" xfId="31" xr:uid="{00000000-0005-0000-0000-000028000000}"/>
    <cellStyle name="20% - Accent4 2 2" xfId="32" xr:uid="{00000000-0005-0000-0000-000029000000}"/>
    <cellStyle name="20% - Accent4 2 2 2" xfId="183" xr:uid="{00000000-0005-0000-0000-00002A000000}"/>
    <cellStyle name="20% - Accent4 2 3" xfId="184" xr:uid="{00000000-0005-0000-0000-00002B000000}"/>
    <cellStyle name="20% - Accent4 3" xfId="185" xr:uid="{00000000-0005-0000-0000-00002C000000}"/>
    <cellStyle name="20% - Accent4 4" xfId="186" xr:uid="{00000000-0005-0000-0000-00002D000000}"/>
    <cellStyle name="20% - Accent5" xfId="33" xr:uid="{00000000-0005-0000-0000-00002E000000}"/>
    <cellStyle name="20% - Accent5 2" xfId="34" xr:uid="{00000000-0005-0000-0000-00002F000000}"/>
    <cellStyle name="20% - Accent5 2 2" xfId="35" xr:uid="{00000000-0005-0000-0000-000030000000}"/>
    <cellStyle name="20% - Accent5 2 2 2" xfId="187" xr:uid="{00000000-0005-0000-0000-000031000000}"/>
    <cellStyle name="20% - Accent5 2 3" xfId="188" xr:uid="{00000000-0005-0000-0000-000032000000}"/>
    <cellStyle name="20% - Accent5 3" xfId="189" xr:uid="{00000000-0005-0000-0000-000033000000}"/>
    <cellStyle name="20% - Accent5 4" xfId="190" xr:uid="{00000000-0005-0000-0000-000034000000}"/>
    <cellStyle name="20% - Accent6" xfId="36" xr:uid="{00000000-0005-0000-0000-000035000000}"/>
    <cellStyle name="20% - Accent6 2" xfId="37" xr:uid="{00000000-0005-0000-0000-000036000000}"/>
    <cellStyle name="20% - Accent6 2 2" xfId="38" xr:uid="{00000000-0005-0000-0000-000037000000}"/>
    <cellStyle name="20% - Accent6 2 2 2" xfId="191" xr:uid="{00000000-0005-0000-0000-000038000000}"/>
    <cellStyle name="20% - Accent6 2 3" xfId="192" xr:uid="{00000000-0005-0000-0000-000039000000}"/>
    <cellStyle name="20% - Accent6 3" xfId="193" xr:uid="{00000000-0005-0000-0000-00003A000000}"/>
    <cellStyle name="20% - Accent6 4" xfId="194" xr:uid="{00000000-0005-0000-0000-00003B000000}"/>
    <cellStyle name="40% - Accent1" xfId="39" xr:uid="{00000000-0005-0000-0000-00003C000000}"/>
    <cellStyle name="40% - Accent1 2" xfId="40" xr:uid="{00000000-0005-0000-0000-00003D000000}"/>
    <cellStyle name="40% - Accent1 2 2" xfId="41" xr:uid="{00000000-0005-0000-0000-00003E000000}"/>
    <cellStyle name="40% - Accent1 2 2 2" xfId="195" xr:uid="{00000000-0005-0000-0000-00003F000000}"/>
    <cellStyle name="40% - Accent1 2 3" xfId="196" xr:uid="{00000000-0005-0000-0000-000040000000}"/>
    <cellStyle name="40% - Accent1 3" xfId="197" xr:uid="{00000000-0005-0000-0000-000041000000}"/>
    <cellStyle name="40% - Accent1 4" xfId="198" xr:uid="{00000000-0005-0000-0000-000042000000}"/>
    <cellStyle name="40% - Accent2" xfId="42" xr:uid="{00000000-0005-0000-0000-000043000000}"/>
    <cellStyle name="40% - Accent2 2" xfId="43" xr:uid="{00000000-0005-0000-0000-000044000000}"/>
    <cellStyle name="40% - Accent2 2 2" xfId="44" xr:uid="{00000000-0005-0000-0000-000045000000}"/>
    <cellStyle name="40% - Accent2 2 2 2" xfId="199" xr:uid="{00000000-0005-0000-0000-000046000000}"/>
    <cellStyle name="40% - Accent2 2 3" xfId="200" xr:uid="{00000000-0005-0000-0000-000047000000}"/>
    <cellStyle name="40% - Accent2 3" xfId="201" xr:uid="{00000000-0005-0000-0000-000048000000}"/>
    <cellStyle name="40% - Accent2 4" xfId="202" xr:uid="{00000000-0005-0000-0000-000049000000}"/>
    <cellStyle name="40% - Accent3" xfId="45" xr:uid="{00000000-0005-0000-0000-00004A000000}"/>
    <cellStyle name="40% - Accent3 2" xfId="46" xr:uid="{00000000-0005-0000-0000-00004B000000}"/>
    <cellStyle name="40% - Accent3 2 2" xfId="47" xr:uid="{00000000-0005-0000-0000-00004C000000}"/>
    <cellStyle name="40% - Accent3 2 2 2" xfId="203" xr:uid="{00000000-0005-0000-0000-00004D000000}"/>
    <cellStyle name="40% - Accent3 2 3" xfId="204" xr:uid="{00000000-0005-0000-0000-00004E000000}"/>
    <cellStyle name="40% - Accent3 3" xfId="205" xr:uid="{00000000-0005-0000-0000-00004F000000}"/>
    <cellStyle name="40% - Accent3 4" xfId="206" xr:uid="{00000000-0005-0000-0000-000050000000}"/>
    <cellStyle name="40% - Accent4" xfId="48" xr:uid="{00000000-0005-0000-0000-000051000000}"/>
    <cellStyle name="40% - Accent4 2" xfId="49" xr:uid="{00000000-0005-0000-0000-000052000000}"/>
    <cellStyle name="40% - Accent4 2 2" xfId="50" xr:uid="{00000000-0005-0000-0000-000053000000}"/>
    <cellStyle name="40% - Accent4 2 2 2" xfId="207" xr:uid="{00000000-0005-0000-0000-000054000000}"/>
    <cellStyle name="40% - Accent4 2 3" xfId="208" xr:uid="{00000000-0005-0000-0000-000055000000}"/>
    <cellStyle name="40% - Accent4 3" xfId="209" xr:uid="{00000000-0005-0000-0000-000056000000}"/>
    <cellStyle name="40% - Accent4 4" xfId="210" xr:uid="{00000000-0005-0000-0000-000057000000}"/>
    <cellStyle name="40% - Accent5" xfId="51" xr:uid="{00000000-0005-0000-0000-000058000000}"/>
    <cellStyle name="40% - Accent5 2" xfId="52" xr:uid="{00000000-0005-0000-0000-000059000000}"/>
    <cellStyle name="40% - Accent5 2 2" xfId="53" xr:uid="{00000000-0005-0000-0000-00005A000000}"/>
    <cellStyle name="40% - Accent5 2 2 2" xfId="211" xr:uid="{00000000-0005-0000-0000-00005B000000}"/>
    <cellStyle name="40% - Accent5 2 3" xfId="212" xr:uid="{00000000-0005-0000-0000-00005C000000}"/>
    <cellStyle name="40% - Accent5 3" xfId="213" xr:uid="{00000000-0005-0000-0000-00005D000000}"/>
    <cellStyle name="40% - Accent5 4" xfId="214" xr:uid="{00000000-0005-0000-0000-00005E000000}"/>
    <cellStyle name="40% - Accent6" xfId="54" xr:uid="{00000000-0005-0000-0000-00005F000000}"/>
    <cellStyle name="40% - Accent6 2" xfId="55" xr:uid="{00000000-0005-0000-0000-000060000000}"/>
    <cellStyle name="40% - Accent6 2 2" xfId="56" xr:uid="{00000000-0005-0000-0000-000061000000}"/>
    <cellStyle name="40% - Accent6 2 2 2" xfId="215" xr:uid="{00000000-0005-0000-0000-000062000000}"/>
    <cellStyle name="40% - Accent6 2 3" xfId="216" xr:uid="{00000000-0005-0000-0000-000063000000}"/>
    <cellStyle name="40% - Accent6 3" xfId="217" xr:uid="{00000000-0005-0000-0000-000064000000}"/>
    <cellStyle name="40% - Accent6 4" xfId="218" xr:uid="{00000000-0005-0000-0000-000065000000}"/>
    <cellStyle name="60% - Accent1" xfId="57" xr:uid="{00000000-0005-0000-0000-000066000000}"/>
    <cellStyle name="60% - Accent1 2" xfId="58" xr:uid="{00000000-0005-0000-0000-000067000000}"/>
    <cellStyle name="60% - Accent1 2 2" xfId="59" xr:uid="{00000000-0005-0000-0000-000068000000}"/>
    <cellStyle name="60% - Accent1 2 2 2" xfId="219" xr:uid="{00000000-0005-0000-0000-000069000000}"/>
    <cellStyle name="60% - Accent1 2 3" xfId="220" xr:uid="{00000000-0005-0000-0000-00006A000000}"/>
    <cellStyle name="60% - Accent1 3" xfId="221" xr:uid="{00000000-0005-0000-0000-00006B000000}"/>
    <cellStyle name="60% - Accent2" xfId="60" xr:uid="{00000000-0005-0000-0000-00006C000000}"/>
    <cellStyle name="60% - Accent2 2" xfId="61" xr:uid="{00000000-0005-0000-0000-00006D000000}"/>
    <cellStyle name="60% - Accent2 2 2" xfId="62" xr:uid="{00000000-0005-0000-0000-00006E000000}"/>
    <cellStyle name="60% - Accent2 2 2 2" xfId="222" xr:uid="{00000000-0005-0000-0000-00006F000000}"/>
    <cellStyle name="60% - Accent2 2 3" xfId="223" xr:uid="{00000000-0005-0000-0000-000070000000}"/>
    <cellStyle name="60% - Accent2 3" xfId="224" xr:uid="{00000000-0005-0000-0000-000071000000}"/>
    <cellStyle name="60% - Accent3" xfId="63" xr:uid="{00000000-0005-0000-0000-000072000000}"/>
    <cellStyle name="60% - Accent3 2" xfId="64" xr:uid="{00000000-0005-0000-0000-000073000000}"/>
    <cellStyle name="60% - Accent3 2 2" xfId="65" xr:uid="{00000000-0005-0000-0000-000074000000}"/>
    <cellStyle name="60% - Accent3 2 2 2" xfId="225" xr:uid="{00000000-0005-0000-0000-000075000000}"/>
    <cellStyle name="60% - Accent3 2 3" xfId="226" xr:uid="{00000000-0005-0000-0000-000076000000}"/>
    <cellStyle name="60% - Accent3 3" xfId="227" xr:uid="{00000000-0005-0000-0000-000077000000}"/>
    <cellStyle name="60% - Accent4" xfId="66" xr:uid="{00000000-0005-0000-0000-000078000000}"/>
    <cellStyle name="60% - Accent4 2" xfId="67" xr:uid="{00000000-0005-0000-0000-000079000000}"/>
    <cellStyle name="60% - Accent4 2 2" xfId="68" xr:uid="{00000000-0005-0000-0000-00007A000000}"/>
    <cellStyle name="60% - Accent4 2 2 2" xfId="228" xr:uid="{00000000-0005-0000-0000-00007B000000}"/>
    <cellStyle name="60% - Accent4 2 3" xfId="229" xr:uid="{00000000-0005-0000-0000-00007C000000}"/>
    <cellStyle name="60% - Accent4 3" xfId="230" xr:uid="{00000000-0005-0000-0000-00007D000000}"/>
    <cellStyle name="60% - Accent5" xfId="69" xr:uid="{00000000-0005-0000-0000-00007E000000}"/>
    <cellStyle name="60% - Accent5 2" xfId="70" xr:uid="{00000000-0005-0000-0000-00007F000000}"/>
    <cellStyle name="60% - Accent5 2 2" xfId="71" xr:uid="{00000000-0005-0000-0000-000080000000}"/>
    <cellStyle name="60% - Accent5 2 2 2" xfId="231" xr:uid="{00000000-0005-0000-0000-000081000000}"/>
    <cellStyle name="60% - Accent5 2 3" xfId="232" xr:uid="{00000000-0005-0000-0000-000082000000}"/>
    <cellStyle name="60% - Accent5 3" xfId="233" xr:uid="{00000000-0005-0000-0000-000083000000}"/>
    <cellStyle name="60% - Accent6" xfId="72" xr:uid="{00000000-0005-0000-0000-000084000000}"/>
    <cellStyle name="60% - Accent6 2" xfId="73" xr:uid="{00000000-0005-0000-0000-000085000000}"/>
    <cellStyle name="60% - Accent6 2 2" xfId="74" xr:uid="{00000000-0005-0000-0000-000086000000}"/>
    <cellStyle name="60% - Accent6 2 2 2" xfId="234" xr:uid="{00000000-0005-0000-0000-000087000000}"/>
    <cellStyle name="60% - Accent6 2 3" xfId="235" xr:uid="{00000000-0005-0000-0000-000088000000}"/>
    <cellStyle name="60% - Accent6 3" xfId="236" xr:uid="{00000000-0005-0000-0000-000089000000}"/>
    <cellStyle name="Accent1 2" xfId="75" xr:uid="{00000000-0005-0000-0000-00008A000000}"/>
    <cellStyle name="Accent1 2 2" xfId="76" xr:uid="{00000000-0005-0000-0000-00008B000000}"/>
    <cellStyle name="Accent1 2 2 2" xfId="237" xr:uid="{00000000-0005-0000-0000-00008C000000}"/>
    <cellStyle name="Accent1 2 3" xfId="238" xr:uid="{00000000-0005-0000-0000-00008D000000}"/>
    <cellStyle name="Accent1 3" xfId="239" xr:uid="{00000000-0005-0000-0000-00008E000000}"/>
    <cellStyle name="Accent2 2" xfId="77" xr:uid="{00000000-0005-0000-0000-00008F000000}"/>
    <cellStyle name="Accent2 2 2" xfId="78" xr:uid="{00000000-0005-0000-0000-000090000000}"/>
    <cellStyle name="Accent2 2 2 2" xfId="240" xr:uid="{00000000-0005-0000-0000-000091000000}"/>
    <cellStyle name="Accent2 2 3" xfId="241" xr:uid="{00000000-0005-0000-0000-000092000000}"/>
    <cellStyle name="Accent2 3" xfId="242" xr:uid="{00000000-0005-0000-0000-000093000000}"/>
    <cellStyle name="Accent3 2" xfId="79" xr:uid="{00000000-0005-0000-0000-000094000000}"/>
    <cellStyle name="Accent3 2 2" xfId="80" xr:uid="{00000000-0005-0000-0000-000095000000}"/>
    <cellStyle name="Accent3 2 2 2" xfId="243" xr:uid="{00000000-0005-0000-0000-000096000000}"/>
    <cellStyle name="Accent3 2 3" xfId="244" xr:uid="{00000000-0005-0000-0000-000097000000}"/>
    <cellStyle name="Accent3 3" xfId="245" xr:uid="{00000000-0005-0000-0000-000098000000}"/>
    <cellStyle name="Accent4 2" xfId="81" xr:uid="{00000000-0005-0000-0000-000099000000}"/>
    <cellStyle name="Accent4 2 2" xfId="82" xr:uid="{00000000-0005-0000-0000-00009A000000}"/>
    <cellStyle name="Accent4 2 2 2" xfId="246" xr:uid="{00000000-0005-0000-0000-00009B000000}"/>
    <cellStyle name="Accent4 2 3" xfId="247" xr:uid="{00000000-0005-0000-0000-00009C000000}"/>
    <cellStyle name="Accent4 3" xfId="248" xr:uid="{00000000-0005-0000-0000-00009D000000}"/>
    <cellStyle name="Accent5 2" xfId="83" xr:uid="{00000000-0005-0000-0000-00009E000000}"/>
    <cellStyle name="Accent5 2 2" xfId="84" xr:uid="{00000000-0005-0000-0000-00009F000000}"/>
    <cellStyle name="Accent5 2 2 2" xfId="249" xr:uid="{00000000-0005-0000-0000-0000A0000000}"/>
    <cellStyle name="Accent5 2 3" xfId="250" xr:uid="{00000000-0005-0000-0000-0000A1000000}"/>
    <cellStyle name="Accent5 3" xfId="251" xr:uid="{00000000-0005-0000-0000-0000A2000000}"/>
    <cellStyle name="Accent6 2" xfId="85" xr:uid="{00000000-0005-0000-0000-0000A3000000}"/>
    <cellStyle name="Accent6 2 2" xfId="86" xr:uid="{00000000-0005-0000-0000-0000A4000000}"/>
    <cellStyle name="Accent6 2 2 2" xfId="252" xr:uid="{00000000-0005-0000-0000-0000A5000000}"/>
    <cellStyle name="Accent6 2 3" xfId="253" xr:uid="{00000000-0005-0000-0000-0000A6000000}"/>
    <cellStyle name="Accent6 3" xfId="254" xr:uid="{00000000-0005-0000-0000-0000A7000000}"/>
    <cellStyle name="Açıklama Metni 2" xfId="87" xr:uid="{00000000-0005-0000-0000-0000A8000000}"/>
    <cellStyle name="Ana Başlık 2" xfId="88" xr:uid="{00000000-0005-0000-0000-0000A9000000}"/>
    <cellStyle name="Bad 2" xfId="89" xr:uid="{00000000-0005-0000-0000-0000AA000000}"/>
    <cellStyle name="Bad 2 2" xfId="90" xr:uid="{00000000-0005-0000-0000-0000AB000000}"/>
    <cellStyle name="Bad 2 2 2" xfId="255" xr:uid="{00000000-0005-0000-0000-0000AC000000}"/>
    <cellStyle name="Bad 2 3" xfId="256" xr:uid="{00000000-0005-0000-0000-0000AD000000}"/>
    <cellStyle name="Bad 3" xfId="257" xr:uid="{00000000-0005-0000-0000-0000AE000000}"/>
    <cellStyle name="Bağlı Hücre 2" xfId="91" xr:uid="{00000000-0005-0000-0000-0000AF000000}"/>
    <cellStyle name="Başlık 1 2" xfId="92" xr:uid="{00000000-0005-0000-0000-0000B0000000}"/>
    <cellStyle name="Başlık 2 2" xfId="93" xr:uid="{00000000-0005-0000-0000-0000B1000000}"/>
    <cellStyle name="Başlık 3 2" xfId="94" xr:uid="{00000000-0005-0000-0000-0000B2000000}"/>
    <cellStyle name="Başlık 4 2" xfId="95" xr:uid="{00000000-0005-0000-0000-0000B3000000}"/>
    <cellStyle name="Calculation 2" xfId="96" xr:uid="{00000000-0005-0000-0000-0000B4000000}"/>
    <cellStyle name="Calculation 2 2" xfId="97" xr:uid="{00000000-0005-0000-0000-0000B5000000}"/>
    <cellStyle name="Calculation 2 2 2" xfId="258" xr:uid="{00000000-0005-0000-0000-0000B6000000}"/>
    <cellStyle name="Calculation 2 3" xfId="259" xr:uid="{00000000-0005-0000-0000-0000B7000000}"/>
    <cellStyle name="Calculation 3" xfId="260" xr:uid="{00000000-0005-0000-0000-0000B8000000}"/>
    <cellStyle name="Check Cell 2" xfId="98" xr:uid="{00000000-0005-0000-0000-0000B9000000}"/>
    <cellStyle name="Check Cell 2 2" xfId="99" xr:uid="{00000000-0005-0000-0000-0000BA000000}"/>
    <cellStyle name="Check Cell 2 2 2" xfId="261" xr:uid="{00000000-0005-0000-0000-0000BB000000}"/>
    <cellStyle name="Check Cell 2 3" xfId="262" xr:uid="{00000000-0005-0000-0000-0000BC000000}"/>
    <cellStyle name="Check Cell 3" xfId="263" xr:uid="{00000000-0005-0000-0000-0000BD000000}"/>
    <cellStyle name="Comma" xfId="1" builtinId="3"/>
    <cellStyle name="Comma 2" xfId="100" xr:uid="{00000000-0005-0000-0000-0000BE000000}"/>
    <cellStyle name="Comma 2 2" xfId="101" xr:uid="{00000000-0005-0000-0000-0000BF000000}"/>
    <cellStyle name="Comma 2 3" xfId="264" xr:uid="{00000000-0005-0000-0000-0000C0000000}"/>
    <cellStyle name="Çıkış 2" xfId="102" xr:uid="{00000000-0005-0000-0000-0000C1000000}"/>
    <cellStyle name="Explanatory Text" xfId="103" xr:uid="{00000000-0005-0000-0000-0000C2000000}"/>
    <cellStyle name="Explanatory Text 2" xfId="104" xr:uid="{00000000-0005-0000-0000-0000C3000000}"/>
    <cellStyle name="Explanatory Text 2 2" xfId="105" xr:uid="{00000000-0005-0000-0000-0000C4000000}"/>
    <cellStyle name="Explanatory Text 2 2 2" xfId="265" xr:uid="{00000000-0005-0000-0000-0000C5000000}"/>
    <cellStyle name="Explanatory Text 2 3" xfId="266" xr:uid="{00000000-0005-0000-0000-0000C6000000}"/>
    <cellStyle name="Explanatory Text 3" xfId="267" xr:uid="{00000000-0005-0000-0000-0000C7000000}"/>
    <cellStyle name="Giriş 2" xfId="106" xr:uid="{00000000-0005-0000-0000-0000C8000000}"/>
    <cellStyle name="Good 2" xfId="107" xr:uid="{00000000-0005-0000-0000-0000C9000000}"/>
    <cellStyle name="Good 2 2" xfId="108" xr:uid="{00000000-0005-0000-0000-0000CA000000}"/>
    <cellStyle name="Good 2 2 2" xfId="268" xr:uid="{00000000-0005-0000-0000-0000CB000000}"/>
    <cellStyle name="Good 2 3" xfId="269" xr:uid="{00000000-0005-0000-0000-0000CC000000}"/>
    <cellStyle name="Good 3" xfId="270" xr:uid="{00000000-0005-0000-0000-0000CD000000}"/>
    <cellStyle name="Heading 1" xfId="109" xr:uid="{00000000-0005-0000-0000-0000CE000000}"/>
    <cellStyle name="Heading 1 2" xfId="110" xr:uid="{00000000-0005-0000-0000-0000CF000000}"/>
    <cellStyle name="Heading 2" xfId="111" xr:uid="{00000000-0005-0000-0000-0000D0000000}"/>
    <cellStyle name="Heading 2 2" xfId="112" xr:uid="{00000000-0005-0000-0000-0000D1000000}"/>
    <cellStyle name="Heading 3" xfId="113" xr:uid="{00000000-0005-0000-0000-0000D2000000}"/>
    <cellStyle name="Heading 3 2" xfId="114" xr:uid="{00000000-0005-0000-0000-0000D3000000}"/>
    <cellStyle name="Heading 4" xfId="115" xr:uid="{00000000-0005-0000-0000-0000D4000000}"/>
    <cellStyle name="Heading 4 2" xfId="116" xr:uid="{00000000-0005-0000-0000-0000D5000000}"/>
    <cellStyle name="Hesaplama 2" xfId="271" xr:uid="{00000000-0005-0000-0000-0000D6000000}"/>
    <cellStyle name="Input" xfId="117" xr:uid="{00000000-0005-0000-0000-0000D7000000}"/>
    <cellStyle name="Input 2" xfId="118" xr:uid="{00000000-0005-0000-0000-0000D8000000}"/>
    <cellStyle name="Input 2 2" xfId="119" xr:uid="{00000000-0005-0000-0000-0000D9000000}"/>
    <cellStyle name="Input 2 2 2" xfId="272" xr:uid="{00000000-0005-0000-0000-0000DA000000}"/>
    <cellStyle name="Input 2 3" xfId="273" xr:uid="{00000000-0005-0000-0000-0000DB000000}"/>
    <cellStyle name="Input 3" xfId="274" xr:uid="{00000000-0005-0000-0000-0000DC000000}"/>
    <cellStyle name="İşaretli Hücre 2" xfId="275" xr:uid="{00000000-0005-0000-0000-0000DD000000}"/>
    <cellStyle name="İyi 2" xfId="276" xr:uid="{00000000-0005-0000-0000-0000DE000000}"/>
    <cellStyle name="Kötü 2" xfId="277" xr:uid="{00000000-0005-0000-0000-0000DF000000}"/>
    <cellStyle name="Linked Cell" xfId="120" xr:uid="{00000000-0005-0000-0000-0000E0000000}"/>
    <cellStyle name="Linked Cell 2" xfId="121" xr:uid="{00000000-0005-0000-0000-0000E1000000}"/>
    <cellStyle name="Linked Cell 2 2" xfId="122" xr:uid="{00000000-0005-0000-0000-0000E2000000}"/>
    <cellStyle name="Linked Cell 2 2 2" xfId="278" xr:uid="{00000000-0005-0000-0000-0000E3000000}"/>
    <cellStyle name="Linked Cell 2 3" xfId="279" xr:uid="{00000000-0005-0000-0000-0000E4000000}"/>
    <cellStyle name="Linked Cell 3" xfId="280" xr:uid="{00000000-0005-0000-0000-0000E5000000}"/>
    <cellStyle name="Neutral 2" xfId="123" xr:uid="{00000000-0005-0000-0000-0000E6000000}"/>
    <cellStyle name="Neutral 2 2" xfId="124" xr:uid="{00000000-0005-0000-0000-0000E7000000}"/>
    <cellStyle name="Neutral 2 2 2" xfId="281" xr:uid="{00000000-0005-0000-0000-0000E8000000}"/>
    <cellStyle name="Neutral 2 3" xfId="282" xr:uid="{00000000-0005-0000-0000-0000E9000000}"/>
    <cellStyle name="Neutral 3" xfId="283" xr:uid="{00000000-0005-0000-0000-0000EA000000}"/>
    <cellStyle name="Normal" xfId="0" builtinId="0"/>
    <cellStyle name="Normal 2" xfId="336" xr:uid="{00000000-0005-0000-0000-0000EC000000}"/>
    <cellStyle name="Normal 2 2" xfId="125" xr:uid="{00000000-0005-0000-0000-0000ED000000}"/>
    <cellStyle name="Normal 2 2 2" xfId="284" xr:uid="{00000000-0005-0000-0000-0000EE000000}"/>
    <cellStyle name="Normal 2 3" xfId="126" xr:uid="{00000000-0005-0000-0000-0000EF000000}"/>
    <cellStyle name="Normal 2 3 2" xfId="127" xr:uid="{00000000-0005-0000-0000-0000F0000000}"/>
    <cellStyle name="Normal 2 3 2 2" xfId="285" xr:uid="{00000000-0005-0000-0000-0000F1000000}"/>
    <cellStyle name="Normal 2 3 3" xfId="286" xr:uid="{00000000-0005-0000-0000-0000F2000000}"/>
    <cellStyle name="Normal 3" xfId="128" xr:uid="{00000000-0005-0000-0000-0000F3000000}"/>
    <cellStyle name="Normal 3 2" xfId="287" xr:uid="{00000000-0005-0000-0000-0000F4000000}"/>
    <cellStyle name="Normal 4" xfId="129" xr:uid="{00000000-0005-0000-0000-0000F5000000}"/>
    <cellStyle name="Normal 4 2" xfId="130" xr:uid="{00000000-0005-0000-0000-0000F6000000}"/>
    <cellStyle name="Normal 4 2 2" xfId="131" xr:uid="{00000000-0005-0000-0000-0000F7000000}"/>
    <cellStyle name="Normal 4 2 2 2" xfId="288" xr:uid="{00000000-0005-0000-0000-0000F8000000}"/>
    <cellStyle name="Normal 4 2 3" xfId="289" xr:uid="{00000000-0005-0000-0000-0000F9000000}"/>
    <cellStyle name="Normal 4 3" xfId="290" xr:uid="{00000000-0005-0000-0000-0000FA000000}"/>
    <cellStyle name="Normal 4 4" xfId="291" xr:uid="{00000000-0005-0000-0000-0000FB000000}"/>
    <cellStyle name="Normal 5" xfId="292" xr:uid="{00000000-0005-0000-0000-0000FC000000}"/>
    <cellStyle name="Normal 5 2" xfId="293" xr:uid="{00000000-0005-0000-0000-0000FD000000}"/>
    <cellStyle name="Normal 5 3" xfId="294" xr:uid="{00000000-0005-0000-0000-0000FE000000}"/>
    <cellStyle name="Normal 6" xfId="337" xr:uid="{00000000-0005-0000-0000-0000FF000000}"/>
    <cellStyle name="Normal_MAYIS_2009_İHRACAT_RAKAMLARI" xfId="2" xr:uid="{00000000-0005-0000-0000-000000010000}"/>
    <cellStyle name="Not 2" xfId="132" xr:uid="{00000000-0005-0000-0000-000001010000}"/>
    <cellStyle name="Not 3" xfId="295" xr:uid="{00000000-0005-0000-0000-000002010000}"/>
    <cellStyle name="Note 2" xfId="133" xr:uid="{00000000-0005-0000-0000-000003010000}"/>
    <cellStyle name="Note 2 2" xfId="134" xr:uid="{00000000-0005-0000-0000-000004010000}"/>
    <cellStyle name="Note 2 2 2" xfId="135" xr:uid="{00000000-0005-0000-0000-000005010000}"/>
    <cellStyle name="Note 2 2 2 2" xfId="136" xr:uid="{00000000-0005-0000-0000-000006010000}"/>
    <cellStyle name="Note 2 2 2 2 2" xfId="296" xr:uid="{00000000-0005-0000-0000-000007010000}"/>
    <cellStyle name="Note 2 2 2 3" xfId="297" xr:uid="{00000000-0005-0000-0000-000008010000}"/>
    <cellStyle name="Note 2 2 3" xfId="137" xr:uid="{00000000-0005-0000-0000-000009010000}"/>
    <cellStyle name="Note 2 2 3 2" xfId="138" xr:uid="{00000000-0005-0000-0000-00000A010000}"/>
    <cellStyle name="Note 2 2 3 2 2" xfId="139" xr:uid="{00000000-0005-0000-0000-00000B010000}"/>
    <cellStyle name="Note 2 2 3 2 2 2" xfId="298" xr:uid="{00000000-0005-0000-0000-00000C010000}"/>
    <cellStyle name="Note 2 2 3 2 3" xfId="299" xr:uid="{00000000-0005-0000-0000-00000D010000}"/>
    <cellStyle name="Note 2 2 3 3" xfId="140" xr:uid="{00000000-0005-0000-0000-00000E010000}"/>
    <cellStyle name="Note 2 2 3 3 2" xfId="141" xr:uid="{00000000-0005-0000-0000-00000F010000}"/>
    <cellStyle name="Note 2 2 3 3 2 2" xfId="300" xr:uid="{00000000-0005-0000-0000-000010010000}"/>
    <cellStyle name="Note 2 2 3 3 3" xfId="301" xr:uid="{00000000-0005-0000-0000-000011010000}"/>
    <cellStyle name="Note 2 2 3 4" xfId="302" xr:uid="{00000000-0005-0000-0000-000012010000}"/>
    <cellStyle name="Note 2 2 4" xfId="142" xr:uid="{00000000-0005-0000-0000-000013010000}"/>
    <cellStyle name="Note 2 2 4 2" xfId="143" xr:uid="{00000000-0005-0000-0000-000014010000}"/>
    <cellStyle name="Note 2 2 4 2 2" xfId="303" xr:uid="{00000000-0005-0000-0000-000015010000}"/>
    <cellStyle name="Note 2 2 4 3" xfId="304" xr:uid="{00000000-0005-0000-0000-000016010000}"/>
    <cellStyle name="Note 2 2 5" xfId="305" xr:uid="{00000000-0005-0000-0000-000017010000}"/>
    <cellStyle name="Note 2 2 6" xfId="306" xr:uid="{00000000-0005-0000-0000-000018010000}"/>
    <cellStyle name="Note 2 3" xfId="144" xr:uid="{00000000-0005-0000-0000-000019010000}"/>
    <cellStyle name="Note 2 3 2" xfId="145" xr:uid="{00000000-0005-0000-0000-00001A010000}"/>
    <cellStyle name="Note 2 3 2 2" xfId="146" xr:uid="{00000000-0005-0000-0000-00001B010000}"/>
    <cellStyle name="Note 2 3 2 2 2" xfId="307" xr:uid="{00000000-0005-0000-0000-00001C010000}"/>
    <cellStyle name="Note 2 3 2 3" xfId="308" xr:uid="{00000000-0005-0000-0000-00001D010000}"/>
    <cellStyle name="Note 2 3 3" xfId="147" xr:uid="{00000000-0005-0000-0000-00001E010000}"/>
    <cellStyle name="Note 2 3 3 2" xfId="148" xr:uid="{00000000-0005-0000-0000-00001F010000}"/>
    <cellStyle name="Note 2 3 3 2 2" xfId="309" xr:uid="{00000000-0005-0000-0000-000020010000}"/>
    <cellStyle name="Note 2 3 3 3" xfId="310" xr:uid="{00000000-0005-0000-0000-000021010000}"/>
    <cellStyle name="Note 2 3 4" xfId="311" xr:uid="{00000000-0005-0000-0000-000022010000}"/>
    <cellStyle name="Note 2 4" xfId="149" xr:uid="{00000000-0005-0000-0000-000023010000}"/>
    <cellStyle name="Note 2 4 2" xfId="150" xr:uid="{00000000-0005-0000-0000-000024010000}"/>
    <cellStyle name="Note 2 4 2 2" xfId="312" xr:uid="{00000000-0005-0000-0000-000025010000}"/>
    <cellStyle name="Note 2 4 3" xfId="313" xr:uid="{00000000-0005-0000-0000-000026010000}"/>
    <cellStyle name="Note 2 5" xfId="314" xr:uid="{00000000-0005-0000-0000-000027010000}"/>
    <cellStyle name="Note 3" xfId="151" xr:uid="{00000000-0005-0000-0000-000028010000}"/>
    <cellStyle name="Note 3 2" xfId="315" xr:uid="{00000000-0005-0000-0000-000029010000}"/>
    <cellStyle name="Nötr 2" xfId="316" xr:uid="{00000000-0005-0000-0000-00002A010000}"/>
    <cellStyle name="Output" xfId="152" xr:uid="{00000000-0005-0000-0000-00002B010000}"/>
    <cellStyle name="Output 2" xfId="153" xr:uid="{00000000-0005-0000-0000-00002C010000}"/>
    <cellStyle name="Output 2 2" xfId="154" xr:uid="{00000000-0005-0000-0000-00002D010000}"/>
    <cellStyle name="Output 2 2 2" xfId="317" xr:uid="{00000000-0005-0000-0000-00002E010000}"/>
    <cellStyle name="Output 2 3" xfId="318" xr:uid="{00000000-0005-0000-0000-00002F010000}"/>
    <cellStyle name="Output 3" xfId="319" xr:uid="{00000000-0005-0000-0000-000030010000}"/>
    <cellStyle name="Percent 2" xfId="155" xr:uid="{00000000-0005-0000-0000-000031010000}"/>
    <cellStyle name="Percent 2 2" xfId="156" xr:uid="{00000000-0005-0000-0000-000032010000}"/>
    <cellStyle name="Percent 2 2 2" xfId="320" xr:uid="{00000000-0005-0000-0000-000033010000}"/>
    <cellStyle name="Percent 2 3" xfId="321" xr:uid="{00000000-0005-0000-0000-000034010000}"/>
    <cellStyle name="Percent 3" xfId="157" xr:uid="{00000000-0005-0000-0000-000035010000}"/>
    <cellStyle name="Percent 3 2" xfId="322" xr:uid="{00000000-0005-0000-0000-000036010000}"/>
    <cellStyle name="Title" xfId="158" xr:uid="{00000000-0005-0000-0000-000037010000}"/>
    <cellStyle name="Title 2" xfId="159" xr:uid="{00000000-0005-0000-0000-000038010000}"/>
    <cellStyle name="Toplam 2" xfId="160" xr:uid="{00000000-0005-0000-0000-000039010000}"/>
    <cellStyle name="Total" xfId="161" xr:uid="{00000000-0005-0000-0000-00003A010000}"/>
    <cellStyle name="Total 2" xfId="162" xr:uid="{00000000-0005-0000-0000-00003B010000}"/>
    <cellStyle name="Total 2 2" xfId="163" xr:uid="{00000000-0005-0000-0000-00003C010000}"/>
    <cellStyle name="Total 2 2 2" xfId="323" xr:uid="{00000000-0005-0000-0000-00003D010000}"/>
    <cellStyle name="Total 2 3" xfId="324" xr:uid="{00000000-0005-0000-0000-00003E010000}"/>
    <cellStyle name="Total 3" xfId="325" xr:uid="{00000000-0005-0000-0000-00003F010000}"/>
    <cellStyle name="Uyarı Metni 2" xfId="164" xr:uid="{00000000-0005-0000-0000-000040010000}"/>
    <cellStyle name="Virgül 2" xfId="165" xr:uid="{00000000-0005-0000-0000-000042010000}"/>
    <cellStyle name="Virgül 3" xfId="326" xr:uid="{00000000-0005-0000-0000-000043010000}"/>
    <cellStyle name="Vurgu1 2" xfId="327" xr:uid="{00000000-0005-0000-0000-000044010000}"/>
    <cellStyle name="Vurgu2 2" xfId="328" xr:uid="{00000000-0005-0000-0000-000045010000}"/>
    <cellStyle name="Vurgu3 2" xfId="329" xr:uid="{00000000-0005-0000-0000-000046010000}"/>
    <cellStyle name="Vurgu4 2" xfId="330" xr:uid="{00000000-0005-0000-0000-000047010000}"/>
    <cellStyle name="Vurgu5 2" xfId="331" xr:uid="{00000000-0005-0000-0000-000048010000}"/>
    <cellStyle name="Vurgu6 2" xfId="332" xr:uid="{00000000-0005-0000-0000-000049010000}"/>
    <cellStyle name="Warning Text" xfId="166" xr:uid="{00000000-0005-0000-0000-00004A010000}"/>
    <cellStyle name="Warning Text 2" xfId="167" xr:uid="{00000000-0005-0000-0000-00004B010000}"/>
    <cellStyle name="Warning Text 2 2" xfId="168" xr:uid="{00000000-0005-0000-0000-00004C010000}"/>
    <cellStyle name="Warning Text 2 2 2" xfId="333" xr:uid="{00000000-0005-0000-0000-00004D010000}"/>
    <cellStyle name="Warning Text 2 3" xfId="334" xr:uid="{00000000-0005-0000-0000-00004E010000}"/>
    <cellStyle name="Warning Text 3" xfId="335" xr:uid="{00000000-0005-0000-0000-00004F010000}"/>
    <cellStyle name="Yüzde 2" xfId="169" xr:uid="{00000000-0005-0000-0000-000050010000}"/>
    <cellStyle name="Yüzde 3" xfId="170" xr:uid="{00000000-0005-0000-0000-000051010000}"/>
  </cellStyles>
  <dxfs count="6"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AYLAR BAZINDA SANAYİ SEKTÖRÜ İHRACATI</a:t>
            </a:r>
          </a:p>
        </c:rich>
      </c:tx>
      <c:layout>
        <c:manualLayout>
          <c:xMode val="edge"/>
          <c:yMode val="edge"/>
          <c:x val="0.16361646768123617"/>
          <c:y val="3.04287690179806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933638443935944"/>
          <c:y val="0.18672237001258191"/>
          <c:w val="0.7757437070938249"/>
          <c:h val="0.5518683380371866"/>
        </c:manualLayout>
      </c:layout>
      <c:lineChart>
        <c:grouping val="standard"/>
        <c:varyColors val="0"/>
        <c:ser>
          <c:idx val="0"/>
          <c:order val="0"/>
          <c:tx>
            <c:strRef>
              <c:f>'2002_2025_AYLIK_IHR'!$A$25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'2002_2025_AYLIK_IHR'!$C$1:$N$1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'2002_2025_AYLIK_IHR'!$C$25:$N$25</c:f>
              <c:numCache>
                <c:formatCode>#,##0</c:formatCode>
                <c:ptCount val="12"/>
                <c:pt idx="0">
                  <c:v>13628123.649979999</c:v>
                </c:pt>
                <c:pt idx="1">
                  <c:v>14882772.05047</c:v>
                </c:pt>
                <c:pt idx="2">
                  <c:v>16223495.451289998</c:v>
                </c:pt>
                <c:pt idx="3">
                  <c:v>13218315.537830001</c:v>
                </c:pt>
                <c:pt idx="4">
                  <c:v>17152600.369960003</c:v>
                </c:pt>
                <c:pt idx="5">
                  <c:v>13244632.555840001</c:v>
                </c:pt>
                <c:pt idx="6">
                  <c:v>15905425.065779997</c:v>
                </c:pt>
                <c:pt idx="7">
                  <c:v>15477192.770410001</c:v>
                </c:pt>
                <c:pt idx="8">
                  <c:v>15729149.472130001</c:v>
                </c:pt>
                <c:pt idx="9">
                  <c:v>16498576.572009999</c:v>
                </c:pt>
                <c:pt idx="10">
                  <c:v>15592761.752739999</c:v>
                </c:pt>
                <c:pt idx="11">
                  <c:v>16189416.885479998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72-4B9F-9A49-10A1DF1633CC}"/>
            </c:ext>
          </c:extLst>
        </c:ser>
        <c:ser>
          <c:idx val="1"/>
          <c:order val="1"/>
          <c:tx>
            <c:strRef>
              <c:f>'2002_2025_AYLIK_IHR'!$A$24</c:f>
              <c:strCache>
                <c:ptCount val="1"/>
                <c:pt idx="0">
                  <c:v>2025</c:v>
                </c:pt>
              </c:strCache>
            </c:strRef>
          </c:tx>
          <c:marker>
            <c:symbol val="circle"/>
            <c:size val="5"/>
          </c:marker>
          <c:cat>
            <c:strRef>
              <c:f>'2002_2025_AYLIK_IHR'!$C$1:$N$1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'2002_2025_AYLIK_IHR'!$C$24:$N$24</c:f>
              <c:numCache>
                <c:formatCode>#,##0</c:formatCode>
                <c:ptCount val="12"/>
                <c:pt idx="0">
                  <c:v>14947864.339420002</c:v>
                </c:pt>
                <c:pt idx="1">
                  <c:v>14662312.906760002</c:v>
                </c:pt>
                <c:pt idx="2">
                  <c:v>16480179.618260002</c:v>
                </c:pt>
                <c:pt idx="3">
                  <c:v>14861901.024090001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72-4B9F-9A49-10A1DF1633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944401456"/>
        <c:axId val="-1944412880"/>
      </c:lineChart>
      <c:catAx>
        <c:axId val="-1944401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44412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44412880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4440145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702962292403256"/>
          <c:y val="0.11065006915629322"/>
          <c:w val="0.28015600002277374"/>
          <c:h val="7.8189520915694671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KURU MEYVE VE MAMULLERİ İHRACATI (Bin $)</a:t>
            </a:r>
          </a:p>
        </c:rich>
      </c:tx>
      <c:layout>
        <c:manualLayout>
          <c:xMode val="edge"/>
          <c:yMode val="edge"/>
          <c:x val="0.18514705169040729"/>
          <c:y val="6.280193236714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41569521468954"/>
          <c:y val="0.17625584845372591"/>
          <c:w val="0.81747891369841597"/>
          <c:h val="0.60168739777093083"/>
        </c:manualLayout>
      </c:layout>
      <c:lineChart>
        <c:grouping val="standard"/>
        <c:varyColors val="0"/>
        <c:ser>
          <c:idx val="1"/>
          <c:order val="0"/>
          <c:tx>
            <c:strRef>
              <c:f>'2002_2025_AYLIK_IHR'!$A$10</c:f>
              <c:strCache>
                <c:ptCount val="1"/>
                <c:pt idx="0">
                  <c:v>2025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'2002_2025_AYLIK_IHR'!$C$1:$N$1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'2002_2025_AYLIK_IHR'!$C$10:$N$10</c:f>
              <c:numCache>
                <c:formatCode>#,##0</c:formatCode>
                <c:ptCount val="12"/>
                <c:pt idx="0">
                  <c:v>164248.35266999999</c:v>
                </c:pt>
                <c:pt idx="1">
                  <c:v>146586.48441</c:v>
                </c:pt>
                <c:pt idx="2">
                  <c:v>162099.02204000001</c:v>
                </c:pt>
                <c:pt idx="3">
                  <c:v>133557.62330000001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8D-48F5-878E-A41158EFE783}"/>
            </c:ext>
          </c:extLst>
        </c:ser>
        <c:ser>
          <c:idx val="0"/>
          <c:order val="1"/>
          <c:tx>
            <c:strRef>
              <c:f>'2002_2025_AYLIK_IHR'!$A$11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'2002_2025_AYLIK_IHR'!$C$11:$N$11</c:f>
              <c:numCache>
                <c:formatCode>#,##0</c:formatCode>
                <c:ptCount val="12"/>
                <c:pt idx="0">
                  <c:v>160121.91939</c:v>
                </c:pt>
                <c:pt idx="1">
                  <c:v>170080.51697</c:v>
                </c:pt>
                <c:pt idx="2">
                  <c:v>157757.54418999999</c:v>
                </c:pt>
                <c:pt idx="3">
                  <c:v>114264.85248</c:v>
                </c:pt>
                <c:pt idx="4">
                  <c:v>135676.91488999999</c:v>
                </c:pt>
                <c:pt idx="5">
                  <c:v>88539.556700000001</c:v>
                </c:pt>
                <c:pt idx="6">
                  <c:v>103560.59712000001</c:v>
                </c:pt>
                <c:pt idx="7">
                  <c:v>118719.99546000001</c:v>
                </c:pt>
                <c:pt idx="8">
                  <c:v>196458.95603999999</c:v>
                </c:pt>
                <c:pt idx="9">
                  <c:v>234864.38990000001</c:v>
                </c:pt>
                <c:pt idx="10">
                  <c:v>192602.14965000001</c:v>
                </c:pt>
                <c:pt idx="11">
                  <c:v>178343.20853999999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B8D-48F5-878E-A41158EFE7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7351936"/>
        <c:axId val="-1909005984"/>
      </c:lineChart>
      <c:catAx>
        <c:axId val="-1907351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90059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9005984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5193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7178095037914921"/>
          <c:y val="0.14251207729468598"/>
          <c:w val="0.27466119096509239"/>
          <c:h val="7.171782874966715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FINDIK VE MAMULLERİ İHRACATI (Bin $)</a:t>
            </a:r>
          </a:p>
        </c:rich>
      </c:tx>
      <c:layout>
        <c:manualLayout>
          <c:xMode val="edge"/>
          <c:yMode val="edge"/>
          <c:x val="0.17943569553805774"/>
          <c:y val="2.7363184079601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919369525904036"/>
          <c:y val="0.18283615401293282"/>
          <c:w val="0.79032335866951164"/>
          <c:h val="0.55597116220259135"/>
        </c:manualLayout>
      </c:layout>
      <c:lineChart>
        <c:grouping val="standard"/>
        <c:varyColors val="0"/>
        <c:ser>
          <c:idx val="1"/>
          <c:order val="0"/>
          <c:tx>
            <c:strRef>
              <c:f>'2002_2025_AYLIK_IHR'!$A$12</c:f>
              <c:strCache>
                <c:ptCount val="1"/>
                <c:pt idx="0">
                  <c:v>2025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'2002_2025_AYLIK_IHR'!$C$1:$N$1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'2002_2025_AYLIK_IHR'!$C$12:$N$12</c:f>
              <c:numCache>
                <c:formatCode>#,##0</c:formatCode>
                <c:ptCount val="12"/>
                <c:pt idx="0">
                  <c:v>208158.75407</c:v>
                </c:pt>
                <c:pt idx="1">
                  <c:v>217509.32746</c:v>
                </c:pt>
                <c:pt idx="2">
                  <c:v>217613.92147999999</c:v>
                </c:pt>
                <c:pt idx="3">
                  <c:v>209809.99113000001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ACF-4A26-A3FF-206D5E2D033E}"/>
            </c:ext>
          </c:extLst>
        </c:ser>
        <c:ser>
          <c:idx val="0"/>
          <c:order val="1"/>
          <c:tx>
            <c:strRef>
              <c:f>'2002_2025_AYLIK_IHR'!$A$13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'2002_2025_AYLIK_IHR'!$C$13:$N$13</c:f>
              <c:numCache>
                <c:formatCode>#,##0</c:formatCode>
                <c:ptCount val="12"/>
                <c:pt idx="0">
                  <c:v>206128.32986999999</c:v>
                </c:pt>
                <c:pt idx="1">
                  <c:v>196631.18028</c:v>
                </c:pt>
                <c:pt idx="2">
                  <c:v>200759.99325</c:v>
                </c:pt>
                <c:pt idx="3">
                  <c:v>176404.54832999999</c:v>
                </c:pt>
                <c:pt idx="4">
                  <c:v>234691.50318999999</c:v>
                </c:pt>
                <c:pt idx="5">
                  <c:v>151405.27651</c:v>
                </c:pt>
                <c:pt idx="6">
                  <c:v>214662.48196999999</c:v>
                </c:pt>
                <c:pt idx="7">
                  <c:v>161813.43124999999</c:v>
                </c:pt>
                <c:pt idx="8">
                  <c:v>194028.25719999999</c:v>
                </c:pt>
                <c:pt idx="9">
                  <c:v>320557.99998000002</c:v>
                </c:pt>
                <c:pt idx="10">
                  <c:v>291223.17703999998</c:v>
                </c:pt>
                <c:pt idx="11">
                  <c:v>285723.71385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CF-4A26-A3FF-206D5E2D03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8991840"/>
        <c:axId val="-1908996192"/>
      </c:lineChart>
      <c:catAx>
        <c:axId val="-1908991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9961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899619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99184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658009482685632"/>
          <c:y val="0.13184079601990051"/>
          <c:w val="0.26967741935483869"/>
          <c:h val="7.385865945861244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ZEYTİN VE ZEYTİNYAĞI (Bin $)</a:t>
            </a:r>
          </a:p>
        </c:rich>
      </c:tx>
      <c:layout>
        <c:manualLayout>
          <c:xMode val="edge"/>
          <c:yMode val="edge"/>
          <c:x val="0.26156941649899396"/>
          <c:y val="4.1377001787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40710932260228"/>
          <c:y val="0.17843866171003717"/>
          <c:w val="0.81891348088531157"/>
          <c:h val="0.56753407682775714"/>
        </c:manualLayout>
      </c:layout>
      <c:lineChart>
        <c:grouping val="standard"/>
        <c:varyColors val="0"/>
        <c:ser>
          <c:idx val="1"/>
          <c:order val="0"/>
          <c:tx>
            <c:strRef>
              <c:f>'2002_2025_AYLIK_IHR'!$A$14</c:f>
              <c:strCache>
                <c:ptCount val="1"/>
                <c:pt idx="0">
                  <c:v>2025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'2002_2025_AYLIK_IHR'!$C$1:$N$1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'2002_2025_AYLIK_IHR'!$C$14:$N$14</c:f>
              <c:numCache>
                <c:formatCode>#,##0</c:formatCode>
                <c:ptCount val="12"/>
                <c:pt idx="0">
                  <c:v>51262.624709999996</c:v>
                </c:pt>
                <c:pt idx="1">
                  <c:v>41184.703880000001</c:v>
                </c:pt>
                <c:pt idx="2">
                  <c:v>52859.895420000001</c:v>
                </c:pt>
                <c:pt idx="3">
                  <c:v>36881.294249999999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C4A-47E7-AB5D-746DEA847B06}"/>
            </c:ext>
          </c:extLst>
        </c:ser>
        <c:ser>
          <c:idx val="0"/>
          <c:order val="1"/>
          <c:tx>
            <c:strRef>
              <c:f>'2002_2025_AYLIK_IHR'!$A$15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'2002_2025_AYLIK_IHR'!$C$15:$N$15</c:f>
              <c:numCache>
                <c:formatCode>#,##0</c:formatCode>
                <c:ptCount val="12"/>
                <c:pt idx="0">
                  <c:v>83436.900699999998</c:v>
                </c:pt>
                <c:pt idx="1">
                  <c:v>82610.768530000001</c:v>
                </c:pt>
                <c:pt idx="2">
                  <c:v>78426.065130000003</c:v>
                </c:pt>
                <c:pt idx="3">
                  <c:v>49173.907709999999</c:v>
                </c:pt>
                <c:pt idx="4">
                  <c:v>69796.724189999994</c:v>
                </c:pt>
                <c:pt idx="5">
                  <c:v>70268.485010000004</c:v>
                </c:pt>
                <c:pt idx="6">
                  <c:v>61429.349410000003</c:v>
                </c:pt>
                <c:pt idx="7">
                  <c:v>55487.356070000002</c:v>
                </c:pt>
                <c:pt idx="8">
                  <c:v>56089.077680000002</c:v>
                </c:pt>
                <c:pt idx="9">
                  <c:v>60641.231679999997</c:v>
                </c:pt>
                <c:pt idx="10">
                  <c:v>74775.331439999994</c:v>
                </c:pt>
                <c:pt idx="11">
                  <c:v>71035.422909999994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4A-47E7-AB5D-746DEA847B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8990752"/>
        <c:axId val="-1908995648"/>
      </c:lineChart>
      <c:catAx>
        <c:axId val="-1908990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9956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899564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99075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1662732299307655"/>
          <c:y val="0.13517592909581955"/>
          <c:w val="0.26913480885311869"/>
          <c:h val="7.171782874966715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TÜTÜN İHRACATI (Bin $)</a:t>
            </a:r>
          </a:p>
        </c:rich>
      </c:tx>
      <c:layout>
        <c:manualLayout>
          <c:xMode val="edge"/>
          <c:yMode val="edge"/>
          <c:x val="0.29508199475065616"/>
          <c:y val="3.480589022757697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7978142076504"/>
          <c:y val="0.18206242292002656"/>
          <c:w val="0.82513661202185795"/>
          <c:h val="0.56358979223982542"/>
        </c:manualLayout>
      </c:layout>
      <c:lineChart>
        <c:grouping val="standard"/>
        <c:varyColors val="0"/>
        <c:ser>
          <c:idx val="1"/>
          <c:order val="0"/>
          <c:tx>
            <c:strRef>
              <c:f>'2002_2025_AYLIK_IHR'!$A$16</c:f>
              <c:strCache>
                <c:ptCount val="1"/>
                <c:pt idx="0">
                  <c:v>2025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'2002_2025_AYLIK_IHR'!$C$1:$N$1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'2002_2025_AYLIK_IHR'!$C$16:$N$16</c:f>
              <c:numCache>
                <c:formatCode>#,##0</c:formatCode>
                <c:ptCount val="12"/>
                <c:pt idx="0">
                  <c:v>86044.394719999997</c:v>
                </c:pt>
                <c:pt idx="1">
                  <c:v>67747.011870000002</c:v>
                </c:pt>
                <c:pt idx="2">
                  <c:v>62668.326659999999</c:v>
                </c:pt>
                <c:pt idx="3">
                  <c:v>77655.260739999998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97-4742-B8FF-FE0DC8C44DA4}"/>
            </c:ext>
          </c:extLst>
        </c:ser>
        <c:ser>
          <c:idx val="0"/>
          <c:order val="1"/>
          <c:tx>
            <c:strRef>
              <c:f>'2002_2025_AYLIK_IHR'!$A$17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chemeClr val="tx2"/>
              </a:solidFill>
            </c:spPr>
          </c:marker>
          <c:val>
            <c:numRef>
              <c:f>'2002_2025_AYLIK_IHR'!$C$17:$N$17</c:f>
              <c:numCache>
                <c:formatCode>#,##0</c:formatCode>
                <c:ptCount val="12"/>
                <c:pt idx="0">
                  <c:v>64406.00015</c:v>
                </c:pt>
                <c:pt idx="1">
                  <c:v>76260.280750000005</c:v>
                </c:pt>
                <c:pt idx="2">
                  <c:v>83673.392269999997</c:v>
                </c:pt>
                <c:pt idx="3">
                  <c:v>67010.118220000004</c:v>
                </c:pt>
                <c:pt idx="4">
                  <c:v>76952.423450000002</c:v>
                </c:pt>
                <c:pt idx="5">
                  <c:v>80441.30154</c:v>
                </c:pt>
                <c:pt idx="6">
                  <c:v>93554.62242</c:v>
                </c:pt>
                <c:pt idx="7">
                  <c:v>98098.891300000003</c:v>
                </c:pt>
                <c:pt idx="8">
                  <c:v>77068.329750000004</c:v>
                </c:pt>
                <c:pt idx="9">
                  <c:v>91153.999240000005</c:v>
                </c:pt>
                <c:pt idx="10">
                  <c:v>79503.759460000001</c:v>
                </c:pt>
                <c:pt idx="11">
                  <c:v>90566.730309999999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97-4742-B8FF-FE0DC8C44D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9004352"/>
        <c:axId val="-1909002720"/>
      </c:lineChart>
      <c:catAx>
        <c:axId val="-1909004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90027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9002720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900435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3475359580052494"/>
          <c:y val="0.13654618473895583"/>
          <c:w val="0.26751999999999998"/>
          <c:h val="7.949446078276360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SÜS BİTKİLERİ İHRACATI (Bin $)</a:t>
            </a:r>
          </a:p>
        </c:rich>
      </c:tx>
      <c:layout>
        <c:manualLayout>
          <c:xMode val="edge"/>
          <c:yMode val="edge"/>
          <c:x val="0.24180327868852458"/>
          <c:y val="3.74531835205994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061510456354246"/>
          <c:y val="0.18701970352297509"/>
          <c:w val="0.86230822961645937"/>
          <c:h val="0.57888913533695618"/>
        </c:manualLayout>
      </c:layout>
      <c:lineChart>
        <c:grouping val="standard"/>
        <c:varyColors val="0"/>
        <c:ser>
          <c:idx val="1"/>
          <c:order val="0"/>
          <c:tx>
            <c:strRef>
              <c:f>'2002_2025_AYLIK_IHR'!$A$18</c:f>
              <c:strCache>
                <c:ptCount val="1"/>
                <c:pt idx="0">
                  <c:v>2025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'2002_2025_AYLIK_IHR'!$C$1:$N$1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'2002_2025_AYLIK_IHR'!$C$18:$N$18</c:f>
              <c:numCache>
                <c:formatCode>#,##0</c:formatCode>
                <c:ptCount val="12"/>
                <c:pt idx="0">
                  <c:v>18347.959439999999</c:v>
                </c:pt>
                <c:pt idx="1">
                  <c:v>19395.497370000001</c:v>
                </c:pt>
                <c:pt idx="2">
                  <c:v>18493.259389999999</c:v>
                </c:pt>
                <c:pt idx="3">
                  <c:v>14944.745709999999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080-47F0-912F-9DF6D206047E}"/>
            </c:ext>
          </c:extLst>
        </c:ser>
        <c:ser>
          <c:idx val="0"/>
          <c:order val="1"/>
          <c:tx>
            <c:strRef>
              <c:f>'2002_2025_AYLIK_IHR'!$A$19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'2002_2025_AYLIK_IHR'!$C$19:$N$19</c:f>
              <c:numCache>
                <c:formatCode>#,##0</c:formatCode>
                <c:ptCount val="12"/>
                <c:pt idx="0">
                  <c:v>13984.519</c:v>
                </c:pt>
                <c:pt idx="1">
                  <c:v>17475.448970000001</c:v>
                </c:pt>
                <c:pt idx="2">
                  <c:v>17466.657169999999</c:v>
                </c:pt>
                <c:pt idx="3">
                  <c:v>14415.68665</c:v>
                </c:pt>
                <c:pt idx="4">
                  <c:v>14678.64143</c:v>
                </c:pt>
                <c:pt idx="5">
                  <c:v>7954.6204200000002</c:v>
                </c:pt>
                <c:pt idx="6">
                  <c:v>6293.0091000000002</c:v>
                </c:pt>
                <c:pt idx="7">
                  <c:v>5688.9342999999999</c:v>
                </c:pt>
                <c:pt idx="8">
                  <c:v>7601.4904299999998</c:v>
                </c:pt>
                <c:pt idx="9">
                  <c:v>10952.754269999999</c:v>
                </c:pt>
                <c:pt idx="10">
                  <c:v>10347.75664</c:v>
                </c:pt>
                <c:pt idx="11">
                  <c:v>13807.07789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80-47F0-912F-9DF6D20604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8996736"/>
        <c:axId val="-1908999456"/>
      </c:lineChart>
      <c:catAx>
        <c:axId val="-1908996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9994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8999456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99673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4603222752893587"/>
          <c:y val="0.13523492662008801"/>
          <c:w val="0.26967741935483869"/>
          <c:h val="6.969760822150752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SU ÜRÜNLERİ VE HAY. MAM. İHRACATI (Bin $)</a:t>
            </a:r>
            <a:endParaRPr lang="tr-TR" sz="700"/>
          </a:p>
        </c:rich>
      </c:tx>
      <c:layout>
        <c:manualLayout>
          <c:xMode val="edge"/>
          <c:yMode val="edge"/>
          <c:x val="0.15214236824093086"/>
          <c:y val="2.2471910112359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30548594156736"/>
          <c:y val="0.21348393248596756"/>
          <c:w val="0.84257444205511267"/>
          <c:h val="0.54931532434850139"/>
        </c:manualLayout>
      </c:layout>
      <c:lineChart>
        <c:grouping val="standard"/>
        <c:varyColors val="0"/>
        <c:ser>
          <c:idx val="1"/>
          <c:order val="0"/>
          <c:tx>
            <c:strRef>
              <c:f>'2002_2025_AYLIK_IHR'!$A$20</c:f>
              <c:strCache>
                <c:ptCount val="1"/>
                <c:pt idx="0">
                  <c:v>2025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'2002_2025_AYLIK_IHR'!$C$1:$N$1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'2002_2025_AYLIK_IHR'!$C$20:$N$20</c:f>
              <c:numCache>
                <c:formatCode>#,##0</c:formatCode>
                <c:ptCount val="12"/>
                <c:pt idx="0">
                  <c:v>284326.54002000001</c:v>
                </c:pt>
                <c:pt idx="1">
                  <c:v>275677.70812999998</c:v>
                </c:pt>
                <c:pt idx="2">
                  <c:v>305184.91525000002</c:v>
                </c:pt>
                <c:pt idx="3">
                  <c:v>288281.10917000001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B8-4EDE-9F2C-F10EC02D2265}"/>
            </c:ext>
          </c:extLst>
        </c:ser>
        <c:ser>
          <c:idx val="0"/>
          <c:order val="1"/>
          <c:tx>
            <c:strRef>
              <c:f>'2002_2025_AYLIK_IHR'!$A$21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'2002_2025_AYLIK_IHR'!$C$21:$N$21</c:f>
              <c:numCache>
                <c:formatCode>#,##0</c:formatCode>
                <c:ptCount val="12"/>
                <c:pt idx="0">
                  <c:v>355960.40323</c:v>
                </c:pt>
                <c:pt idx="1">
                  <c:v>311356.38655</c:v>
                </c:pt>
                <c:pt idx="2">
                  <c:v>301716.02964999998</c:v>
                </c:pt>
                <c:pt idx="3">
                  <c:v>302178.77643000003</c:v>
                </c:pt>
                <c:pt idx="4">
                  <c:v>317479.84360000002</c:v>
                </c:pt>
                <c:pt idx="5">
                  <c:v>257665.70292000001</c:v>
                </c:pt>
                <c:pt idx="6">
                  <c:v>286297.64627000003</c:v>
                </c:pt>
                <c:pt idx="7">
                  <c:v>337285.63448000001</c:v>
                </c:pt>
                <c:pt idx="8">
                  <c:v>330368.84255</c:v>
                </c:pt>
                <c:pt idx="9">
                  <c:v>366778.44579000003</c:v>
                </c:pt>
                <c:pt idx="10">
                  <c:v>346917.12206000002</c:v>
                </c:pt>
                <c:pt idx="11">
                  <c:v>348906.67934999999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B8-4EDE-9F2C-F10EC02D22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8993472"/>
        <c:axId val="-1909000000"/>
      </c:lineChart>
      <c:catAx>
        <c:axId val="-1908993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9000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9000000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99347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45574436665639"/>
          <c:y val="0.10888908549352679"/>
          <c:w val="0.27466119096509239"/>
          <c:h val="7.4135283651341338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orientation="landscape" horizontalDpi="1200" verticalDpi="12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AĞAÇ MAM. VE ORMAN ÜRÜNLERİ İHRACATI (Bin $)</a:t>
            </a:r>
          </a:p>
        </c:rich>
      </c:tx>
      <c:layout>
        <c:manualLayout>
          <c:xMode val="edge"/>
          <c:yMode val="edge"/>
          <c:x val="0.15020576131687244"/>
          <c:y val="1.96078431372549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71900888932093"/>
          <c:y val="0.19730392156862744"/>
          <c:w val="0.7942402790643468"/>
          <c:h val="0.56985294117647067"/>
        </c:manualLayout>
      </c:layout>
      <c:lineChart>
        <c:grouping val="standard"/>
        <c:varyColors val="0"/>
        <c:ser>
          <c:idx val="1"/>
          <c:order val="0"/>
          <c:tx>
            <c:strRef>
              <c:f>'2002_2025_AYLIK_IHR'!$A$22</c:f>
              <c:strCache>
                <c:ptCount val="1"/>
                <c:pt idx="0">
                  <c:v>2025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'2002_2025_AYLIK_IHR'!$C$1:$N$1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'2002_2025_AYLIK_IHR'!$C$22:$N$22</c:f>
              <c:numCache>
                <c:formatCode>#,##0</c:formatCode>
                <c:ptCount val="12"/>
                <c:pt idx="0">
                  <c:v>608725.03844000003</c:v>
                </c:pt>
                <c:pt idx="1">
                  <c:v>606741.59219</c:v>
                </c:pt>
                <c:pt idx="2">
                  <c:v>672343.41416000004</c:v>
                </c:pt>
                <c:pt idx="3">
                  <c:v>622143.30434999999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2-40AE-9AEC-7C29F32654DF}"/>
            </c:ext>
          </c:extLst>
        </c:ser>
        <c:ser>
          <c:idx val="0"/>
          <c:order val="1"/>
          <c:tx>
            <c:strRef>
              <c:f>'2002_2025_AYLIK_IHR'!$A$23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'2002_2025_AYLIK_IHR'!$C$23:$N$23</c:f>
              <c:numCache>
                <c:formatCode>#,##0</c:formatCode>
                <c:ptCount val="12"/>
                <c:pt idx="0">
                  <c:v>601554.00541999994</c:v>
                </c:pt>
                <c:pt idx="1">
                  <c:v>652195.25809999998</c:v>
                </c:pt>
                <c:pt idx="2">
                  <c:v>675148.33742999996</c:v>
                </c:pt>
                <c:pt idx="3">
                  <c:v>582862.91035000002</c:v>
                </c:pt>
                <c:pt idx="4">
                  <c:v>736586.61381999997</c:v>
                </c:pt>
                <c:pt idx="5">
                  <c:v>544609.22672000004</c:v>
                </c:pt>
                <c:pt idx="6">
                  <c:v>706288.31692999997</c:v>
                </c:pt>
                <c:pt idx="7">
                  <c:v>664897.94351999997</c:v>
                </c:pt>
                <c:pt idx="8">
                  <c:v>660525.17516999994</c:v>
                </c:pt>
                <c:pt idx="9">
                  <c:v>689239.35785000003</c:v>
                </c:pt>
                <c:pt idx="10">
                  <c:v>669889.06663000002</c:v>
                </c:pt>
                <c:pt idx="11">
                  <c:v>708420.59224000003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232-40AE-9AEC-7C29F32654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8992928"/>
        <c:axId val="-1909001088"/>
      </c:lineChart>
      <c:catAx>
        <c:axId val="-1908992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90010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9001088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99292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15637860082305"/>
          <c:y val="9.612745098039216E-2"/>
          <c:w val="0.27522633744855968"/>
          <c:h val="7.277250270186815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50"/>
              <a:t>TEKSTİL VE HAMMADDELERİ İHRACATI (Bin $)</a:t>
            </a:r>
          </a:p>
        </c:rich>
      </c:tx>
      <c:layout>
        <c:manualLayout>
          <c:xMode val="edge"/>
          <c:yMode val="edge"/>
          <c:x val="0.17687096255825163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734710553562077"/>
          <c:y val="0.20740815758158895"/>
          <c:w val="0.79387834211410224"/>
          <c:h val="0.52592782815331363"/>
        </c:manualLayout>
      </c:layout>
      <c:lineChart>
        <c:grouping val="standard"/>
        <c:varyColors val="0"/>
        <c:ser>
          <c:idx val="1"/>
          <c:order val="0"/>
          <c:tx>
            <c:strRef>
              <c:f>'2002_2025_AYLIK_IHR'!$A$26</c:f>
              <c:strCache>
                <c:ptCount val="1"/>
                <c:pt idx="0">
                  <c:v>2025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'2002_2025_AYLIK_IHR'!$C$1:$N$1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'2002_2025_AYLIK_IHR'!$C$26:$N$26</c:f>
              <c:numCache>
                <c:formatCode>#,##0</c:formatCode>
                <c:ptCount val="12"/>
                <c:pt idx="0">
                  <c:v>825493.03769999999</c:v>
                </c:pt>
                <c:pt idx="1">
                  <c:v>757341.28110999998</c:v>
                </c:pt>
                <c:pt idx="2">
                  <c:v>839385.30174999998</c:v>
                </c:pt>
                <c:pt idx="3">
                  <c:v>771642.85179999995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1C-48DC-A0F5-85AD48B1BE12}"/>
            </c:ext>
          </c:extLst>
        </c:ser>
        <c:ser>
          <c:idx val="0"/>
          <c:order val="1"/>
          <c:tx>
            <c:strRef>
              <c:f>'2002_2025_AYLIK_IHR'!$A$27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'2002_2025_AYLIK_IHR'!$C$27:$N$27</c:f>
              <c:numCache>
                <c:formatCode>#,##0</c:formatCode>
                <c:ptCount val="12"/>
                <c:pt idx="0">
                  <c:v>784252.72962</c:v>
                </c:pt>
                <c:pt idx="1">
                  <c:v>810014.67963000003</c:v>
                </c:pt>
                <c:pt idx="2">
                  <c:v>816125.47840999998</c:v>
                </c:pt>
                <c:pt idx="3">
                  <c:v>698226.25777999999</c:v>
                </c:pt>
                <c:pt idx="4">
                  <c:v>863022.51428</c:v>
                </c:pt>
                <c:pt idx="5">
                  <c:v>644985.84927999997</c:v>
                </c:pt>
                <c:pt idx="6">
                  <c:v>797464.73452000006</c:v>
                </c:pt>
                <c:pt idx="7">
                  <c:v>798118.07058000006</c:v>
                </c:pt>
                <c:pt idx="8">
                  <c:v>805231.08106999996</c:v>
                </c:pt>
                <c:pt idx="9">
                  <c:v>840096.27650000004</c:v>
                </c:pt>
                <c:pt idx="10">
                  <c:v>853513.83337999997</c:v>
                </c:pt>
                <c:pt idx="11">
                  <c:v>781288.65075000003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1C-48DC-A0F5-85AD48B1BE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8998368"/>
        <c:axId val="-1908997824"/>
      </c:lineChart>
      <c:catAx>
        <c:axId val="-1908998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9978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899782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99836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82393272269536"/>
          <c:y val="0.12249402158063576"/>
          <c:w val="0.2903519202956773"/>
          <c:h val="7.988723631768252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DERİ VE MAMULLERİ İHRACATI (Bin $)</a:t>
            </a:r>
          </a:p>
        </c:rich>
      </c:tx>
      <c:layout>
        <c:manualLayout>
          <c:xMode val="edge"/>
          <c:yMode val="edge"/>
          <c:x val="0.1897961326262797"/>
          <c:y val="3.70370370370370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46960201403397"/>
          <c:y val="0.25555633323612326"/>
          <c:w val="0.77142934015200504"/>
          <c:h val="0.4888906571566024"/>
        </c:manualLayout>
      </c:layout>
      <c:lineChart>
        <c:grouping val="standard"/>
        <c:varyColors val="0"/>
        <c:ser>
          <c:idx val="1"/>
          <c:order val="0"/>
          <c:tx>
            <c:strRef>
              <c:f>'2002_2025_AYLIK_IHR'!$A$28</c:f>
              <c:strCache>
                <c:ptCount val="1"/>
                <c:pt idx="0">
                  <c:v>2025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'2002_2025_AYLIK_IHR'!$C$1:$N$1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'2002_2025_AYLIK_IHR'!$C$28:$N$28</c:f>
              <c:numCache>
                <c:formatCode>#,##0</c:formatCode>
                <c:ptCount val="12"/>
                <c:pt idx="0">
                  <c:v>126429.33803</c:v>
                </c:pt>
                <c:pt idx="1">
                  <c:v>132256.26793999999</c:v>
                </c:pt>
                <c:pt idx="2">
                  <c:v>140812.64804</c:v>
                </c:pt>
                <c:pt idx="3">
                  <c:v>102962.01730000001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B79-400C-85FF-AFB9441E77F2}"/>
            </c:ext>
          </c:extLst>
        </c:ser>
        <c:ser>
          <c:idx val="0"/>
          <c:order val="1"/>
          <c:tx>
            <c:strRef>
              <c:f>'2002_2025_AYLIK_IHR'!$A$29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'2002_2025_AYLIK_IHR'!$C$29:$N$29</c:f>
              <c:numCache>
                <c:formatCode>#,##0</c:formatCode>
                <c:ptCount val="12"/>
                <c:pt idx="0">
                  <c:v>120200.54958000001</c:v>
                </c:pt>
                <c:pt idx="1">
                  <c:v>142894.98593</c:v>
                </c:pt>
                <c:pt idx="2">
                  <c:v>145748.10112000001</c:v>
                </c:pt>
                <c:pt idx="3">
                  <c:v>105392.92955</c:v>
                </c:pt>
                <c:pt idx="4">
                  <c:v>135760.5104</c:v>
                </c:pt>
                <c:pt idx="5">
                  <c:v>98665.5095</c:v>
                </c:pt>
                <c:pt idx="6">
                  <c:v>138549.79115</c:v>
                </c:pt>
                <c:pt idx="7">
                  <c:v>147827.05361</c:v>
                </c:pt>
                <c:pt idx="8">
                  <c:v>131952.45306999999</c:v>
                </c:pt>
                <c:pt idx="9">
                  <c:v>132646.94099</c:v>
                </c:pt>
                <c:pt idx="10">
                  <c:v>116558.31823</c:v>
                </c:pt>
                <c:pt idx="11">
                  <c:v>110018.55914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79-400C-85FF-AFB9441E77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12224032"/>
        <c:axId val="-1912214240"/>
      </c:lineChart>
      <c:catAx>
        <c:axId val="-1912224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142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12214240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2403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HALI İHRACATI (Bin $)</a:t>
            </a:r>
          </a:p>
        </c:rich>
      </c:tx>
      <c:layout>
        <c:manualLayout>
          <c:xMode val="edge"/>
          <c:yMode val="edge"/>
          <c:x val="0.32040837752423973"/>
          <c:y val="3.73134328358208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46960201403397"/>
          <c:y val="0.24875661064754964"/>
          <c:w val="0.77142934015200504"/>
          <c:h val="0.50746361113793192"/>
        </c:manualLayout>
      </c:layout>
      <c:lineChart>
        <c:grouping val="standard"/>
        <c:varyColors val="0"/>
        <c:ser>
          <c:idx val="1"/>
          <c:order val="0"/>
          <c:tx>
            <c:strRef>
              <c:f>'2002_2025_AYLIK_IHR'!$A$30</c:f>
              <c:strCache>
                <c:ptCount val="1"/>
                <c:pt idx="0">
                  <c:v>2025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'2002_2025_AYLIK_IHR'!$C$1:$N$1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'2002_2025_AYLIK_IHR'!$C$30:$N$30</c:f>
              <c:numCache>
                <c:formatCode>#,##0</c:formatCode>
                <c:ptCount val="12"/>
                <c:pt idx="0">
                  <c:v>229214.63688000001</c:v>
                </c:pt>
                <c:pt idx="1">
                  <c:v>227693.18335000001</c:v>
                </c:pt>
                <c:pt idx="2">
                  <c:v>234259.88675999999</c:v>
                </c:pt>
                <c:pt idx="3">
                  <c:v>199462.61301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D7D-4B39-AE7C-1EB53902C708}"/>
            </c:ext>
          </c:extLst>
        </c:ser>
        <c:ser>
          <c:idx val="0"/>
          <c:order val="1"/>
          <c:tx>
            <c:strRef>
              <c:f>'2002_2025_AYLIK_IHR'!$A$31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'2002_2025_AYLIK_IHR'!$C$31:$N$31</c:f>
              <c:numCache>
                <c:formatCode>#,##0</c:formatCode>
                <c:ptCount val="12"/>
                <c:pt idx="0">
                  <c:v>238938.0986</c:v>
                </c:pt>
                <c:pt idx="1">
                  <c:v>260241.12450999999</c:v>
                </c:pt>
                <c:pt idx="2">
                  <c:v>247031.72446</c:v>
                </c:pt>
                <c:pt idx="3">
                  <c:v>190090.99137999999</c:v>
                </c:pt>
                <c:pt idx="4">
                  <c:v>260317.93539</c:v>
                </c:pt>
                <c:pt idx="5">
                  <c:v>177521.5197</c:v>
                </c:pt>
                <c:pt idx="6">
                  <c:v>230129.87051000001</c:v>
                </c:pt>
                <c:pt idx="7">
                  <c:v>231281.49836</c:v>
                </c:pt>
                <c:pt idx="8">
                  <c:v>250292.78182</c:v>
                </c:pt>
                <c:pt idx="9">
                  <c:v>274182.40727999998</c:v>
                </c:pt>
                <c:pt idx="10">
                  <c:v>259904.95394000001</c:v>
                </c:pt>
                <c:pt idx="11">
                  <c:v>247138.44175999999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D7D-4B39-AE7C-1EB53902C7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12213696"/>
        <c:axId val="-1912213152"/>
      </c:lineChart>
      <c:catAx>
        <c:axId val="-1912213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131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1221315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1369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/>
              <a:t>AYLAR BAZINDA MADENCİLİK İHRACAT</a:t>
            </a:r>
            <a:r>
              <a:rPr lang="tr-TR"/>
              <a:t>I</a:t>
            </a:r>
            <a:endParaRPr lang="en-US"/>
          </a:p>
        </c:rich>
      </c:tx>
      <c:layout>
        <c:manualLayout>
          <c:xMode val="edge"/>
          <c:yMode val="edge"/>
          <c:x val="0.20134597305776514"/>
          <c:y val="3.745318352059925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55063851804235"/>
          <c:y val="0.21722925894362621"/>
          <c:w val="0.77064306488660361"/>
          <c:h val="0.50936515890229372"/>
        </c:manualLayout>
      </c:layout>
      <c:lineChart>
        <c:grouping val="standard"/>
        <c:varyColors val="0"/>
        <c:ser>
          <c:idx val="0"/>
          <c:order val="0"/>
          <c:tx>
            <c:strRef>
              <c:f>'2002_2025_AYLIK_IHR'!$A$57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'2002_2025_AYLIK_IHR'!$C$1:$N$1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'2002_2025_AYLIK_IHR'!$C$57:$N$57</c:f>
              <c:numCache>
                <c:formatCode>#,##0</c:formatCode>
                <c:ptCount val="12"/>
                <c:pt idx="0">
                  <c:v>445638.94942000002</c:v>
                </c:pt>
                <c:pt idx="1">
                  <c:v>452009.54275000002</c:v>
                </c:pt>
                <c:pt idx="2">
                  <c:v>499133.05374</c:v>
                </c:pt>
                <c:pt idx="3">
                  <c:v>465815.15151</c:v>
                </c:pt>
                <c:pt idx="4">
                  <c:v>545499.02194000001</c:v>
                </c:pt>
                <c:pt idx="5">
                  <c:v>432184.40130000003</c:v>
                </c:pt>
                <c:pt idx="6">
                  <c:v>569360.75133999996</c:v>
                </c:pt>
                <c:pt idx="7">
                  <c:v>521644.85258000001</c:v>
                </c:pt>
                <c:pt idx="8">
                  <c:v>490469.18617</c:v>
                </c:pt>
                <c:pt idx="9">
                  <c:v>566596.24933999998</c:v>
                </c:pt>
                <c:pt idx="10">
                  <c:v>485428.26407999999</c:v>
                </c:pt>
                <c:pt idx="11">
                  <c:v>534488.87581999996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A9-4425-869C-DE79CB9FF844}"/>
            </c:ext>
          </c:extLst>
        </c:ser>
        <c:ser>
          <c:idx val="1"/>
          <c:order val="1"/>
          <c:tx>
            <c:strRef>
              <c:f>'2002_2025_AYLIK_IHR'!$A$56</c:f>
              <c:strCache>
                <c:ptCount val="1"/>
                <c:pt idx="0">
                  <c:v>2025</c:v>
                </c:pt>
              </c:strCache>
            </c:strRef>
          </c:tx>
          <c:marker>
            <c:symbol val="circle"/>
            <c:size val="5"/>
          </c:marker>
          <c:cat>
            <c:strRef>
              <c:f>'2002_2025_AYLIK_IHR'!$C$1:$N$1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'2002_2025_AYLIK_IHR'!$C$56:$N$56</c:f>
              <c:numCache>
                <c:formatCode>#,##0</c:formatCode>
                <c:ptCount val="12"/>
                <c:pt idx="0">
                  <c:v>457387.37699999998</c:v>
                </c:pt>
                <c:pt idx="1">
                  <c:v>418448.98391000001</c:v>
                </c:pt>
                <c:pt idx="2">
                  <c:v>493390.17204999999</c:v>
                </c:pt>
                <c:pt idx="3">
                  <c:v>474685.65574999998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A9-4425-869C-DE79CB9FF8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080075904"/>
        <c:axId val="-2080074272"/>
      </c:lineChart>
      <c:catAx>
        <c:axId val="-2080075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0800742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08007427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08007590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KİMYEVİ MADDELER VE MAMULLERİ İHRACATI (Bin $)</a:t>
            </a:r>
          </a:p>
        </c:rich>
      </c:tx>
      <c:layout>
        <c:manualLayout>
          <c:xMode val="edge"/>
          <c:yMode val="edge"/>
          <c:x val="0.14814836417052862"/>
          <c:y val="3.8759689922480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283993821759935"/>
          <c:y val="0.25064680868379824"/>
          <c:w val="0.7736641060315943"/>
          <c:h val="0.51162984356015384"/>
        </c:manualLayout>
      </c:layout>
      <c:lineChart>
        <c:grouping val="standard"/>
        <c:varyColors val="0"/>
        <c:ser>
          <c:idx val="1"/>
          <c:order val="0"/>
          <c:tx>
            <c:strRef>
              <c:f>'2002_2025_AYLIK_IHR'!$A$32</c:f>
              <c:strCache>
                <c:ptCount val="1"/>
                <c:pt idx="0">
                  <c:v>2025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'2002_2025_AYLIK_IHR'!$C$1:$N$1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'2002_2025_AYLIK_IHR'!$C$32:$N$32</c:f>
              <c:numCache>
                <c:formatCode>#,##0</c:formatCode>
                <c:ptCount val="12"/>
                <c:pt idx="0">
                  <c:v>2551911.7779399999</c:v>
                </c:pt>
                <c:pt idx="1">
                  <c:v>2488293.4407199998</c:v>
                </c:pt>
                <c:pt idx="2">
                  <c:v>2730517.8900600001</c:v>
                </c:pt>
                <c:pt idx="3">
                  <c:v>2615002.3757199999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2D-4CC2-A4D7-87A5CF538DB8}"/>
            </c:ext>
          </c:extLst>
        </c:ser>
        <c:ser>
          <c:idx val="0"/>
          <c:order val="1"/>
          <c:tx>
            <c:strRef>
              <c:f>'2002_2025_AYLIK_IHR'!$A$33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'2002_2025_AYLIK_IHR'!$C$33:$N$33</c:f>
              <c:numCache>
                <c:formatCode>#,##0</c:formatCode>
                <c:ptCount val="12"/>
                <c:pt idx="0">
                  <c:v>2368778.1609</c:v>
                </c:pt>
                <c:pt idx="1">
                  <c:v>2618857.0687899999</c:v>
                </c:pt>
                <c:pt idx="2">
                  <c:v>3078687.3546199999</c:v>
                </c:pt>
                <c:pt idx="3">
                  <c:v>2492002.59613</c:v>
                </c:pt>
                <c:pt idx="4">
                  <c:v>3020967.7103499998</c:v>
                </c:pt>
                <c:pt idx="5">
                  <c:v>2217310.58819</c:v>
                </c:pt>
                <c:pt idx="6">
                  <c:v>2583645.72303</c:v>
                </c:pt>
                <c:pt idx="7">
                  <c:v>2555741.47689</c:v>
                </c:pt>
                <c:pt idx="8">
                  <c:v>2183291.9413299998</c:v>
                </c:pt>
                <c:pt idx="9">
                  <c:v>2451056.5744400001</c:v>
                </c:pt>
                <c:pt idx="10">
                  <c:v>2519105.5522599998</c:v>
                </c:pt>
                <c:pt idx="11">
                  <c:v>2672559.64622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2D-4CC2-A4D7-87A5CF538D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12217504"/>
        <c:axId val="-1912210976"/>
      </c:lineChart>
      <c:catAx>
        <c:axId val="-1912217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109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1221097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1750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50"/>
              <a:t>MAKİNE VE AKSAMLARI İHRACATI (Bin $)</a:t>
            </a:r>
          </a:p>
        </c:rich>
      </c:tx>
      <c:layout>
        <c:manualLayout>
          <c:xMode val="edge"/>
          <c:yMode val="edge"/>
          <c:x val="0.16734715303444253"/>
          <c:y val="3.73134328358208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29909162156335"/>
          <c:y val="0.17537345384913924"/>
          <c:w val="0.80976314834393193"/>
          <c:h val="0.61318525482822106"/>
        </c:manualLayout>
      </c:layout>
      <c:lineChart>
        <c:grouping val="standard"/>
        <c:varyColors val="0"/>
        <c:ser>
          <c:idx val="1"/>
          <c:order val="0"/>
          <c:tx>
            <c:strRef>
              <c:f>'2002_2025_AYLIK_IHR'!$A$42</c:f>
              <c:strCache>
                <c:ptCount val="1"/>
                <c:pt idx="0">
                  <c:v>2025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'2002_2025_AYLIK_IHR'!$C$1:$N$1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'2002_2025_AYLIK_IHR'!$C$42:$N$42</c:f>
              <c:numCache>
                <c:formatCode>#,##0</c:formatCode>
                <c:ptCount val="12"/>
                <c:pt idx="0">
                  <c:v>790824.92466000002</c:v>
                </c:pt>
                <c:pt idx="1">
                  <c:v>808821.66523000004</c:v>
                </c:pt>
                <c:pt idx="2">
                  <c:v>915388.02142999996</c:v>
                </c:pt>
                <c:pt idx="3">
                  <c:v>857594.73039000004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46-4262-BD13-C4893219C019}"/>
            </c:ext>
          </c:extLst>
        </c:ser>
        <c:ser>
          <c:idx val="0"/>
          <c:order val="1"/>
          <c:tx>
            <c:strRef>
              <c:f>'2002_2025_AYLIK_IHR'!$A$43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'2002_2025_AYLIK_IHR'!$C$43:$N$43</c:f>
              <c:numCache>
                <c:formatCode>#,##0</c:formatCode>
                <c:ptCount val="12"/>
                <c:pt idx="0">
                  <c:v>823152.59808000003</c:v>
                </c:pt>
                <c:pt idx="1">
                  <c:v>910293.15699000005</c:v>
                </c:pt>
                <c:pt idx="2">
                  <c:v>1026370.81995</c:v>
                </c:pt>
                <c:pt idx="3">
                  <c:v>844593.78943</c:v>
                </c:pt>
                <c:pt idx="4">
                  <c:v>1065151.54174</c:v>
                </c:pt>
                <c:pt idx="5">
                  <c:v>763533.18107000005</c:v>
                </c:pt>
                <c:pt idx="6">
                  <c:v>946173.07845000003</c:v>
                </c:pt>
                <c:pt idx="7">
                  <c:v>975000.94157999998</c:v>
                </c:pt>
                <c:pt idx="8">
                  <c:v>925539.37461000006</c:v>
                </c:pt>
                <c:pt idx="9">
                  <c:v>995068.79688000004</c:v>
                </c:pt>
                <c:pt idx="10">
                  <c:v>944605.06513999996</c:v>
                </c:pt>
                <c:pt idx="11">
                  <c:v>964339.70831999998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46-4262-BD13-C4893219C0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12212064"/>
        <c:axId val="-1912221312"/>
      </c:lineChart>
      <c:catAx>
        <c:axId val="-1912212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213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1222131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1206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OTOMOTİV ENDÜSTRİSİ İHRACATI (Bin $)</a:t>
            </a:r>
            <a:endParaRPr lang="tr-TR" sz="700"/>
          </a:p>
        </c:rich>
      </c:tx>
      <c:layout>
        <c:manualLayout>
          <c:xMode val="edge"/>
          <c:yMode val="edge"/>
          <c:x val="0.25253530555644105"/>
          <c:y val="4.24469413233458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49681289838767"/>
          <c:y val="0.1610494755571284"/>
          <c:w val="0.78367425031315086"/>
          <c:h val="0.57303567391154753"/>
        </c:manualLayout>
      </c:layout>
      <c:lineChart>
        <c:grouping val="standard"/>
        <c:varyColors val="0"/>
        <c:ser>
          <c:idx val="1"/>
          <c:order val="0"/>
          <c:tx>
            <c:strRef>
              <c:f>'2002_2025_AYLIK_IHR'!$A$36</c:f>
              <c:strCache>
                <c:ptCount val="1"/>
                <c:pt idx="0">
                  <c:v>2025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'2002_2025_AYLIK_IHR'!$C$1:$N$1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'2002_2025_AYLIK_IHR'!$C$36:$N$36</c:f>
              <c:numCache>
                <c:formatCode>#,##0</c:formatCode>
                <c:ptCount val="12"/>
                <c:pt idx="0">
                  <c:v>2996875.1048400002</c:v>
                </c:pt>
                <c:pt idx="1">
                  <c:v>2977074.37732</c:v>
                </c:pt>
                <c:pt idx="2">
                  <c:v>3515818.1661299998</c:v>
                </c:pt>
                <c:pt idx="3">
                  <c:v>3145721.53131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0F-44C0-9690-A70C16799082}"/>
            </c:ext>
          </c:extLst>
        </c:ser>
        <c:ser>
          <c:idx val="0"/>
          <c:order val="1"/>
          <c:tx>
            <c:strRef>
              <c:f>'2002_2025_AYLIK_IHR'!$A$37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'2002_2025_AYLIK_IHR'!$C$37:$N$37</c:f>
              <c:numCache>
                <c:formatCode>#,##0</c:formatCode>
                <c:ptCount val="12"/>
                <c:pt idx="0">
                  <c:v>2776726.20744</c:v>
                </c:pt>
                <c:pt idx="1">
                  <c:v>3127374.95719</c:v>
                </c:pt>
                <c:pt idx="2">
                  <c:v>3221084.86253</c:v>
                </c:pt>
                <c:pt idx="3">
                  <c:v>2739694.4608800001</c:v>
                </c:pt>
                <c:pt idx="4">
                  <c:v>3211116.5030399999</c:v>
                </c:pt>
                <c:pt idx="5">
                  <c:v>2613758.54342</c:v>
                </c:pt>
                <c:pt idx="6">
                  <c:v>3119719.2623399999</c:v>
                </c:pt>
                <c:pt idx="7">
                  <c:v>2697286.4932200001</c:v>
                </c:pt>
                <c:pt idx="8">
                  <c:v>3400262.0865600002</c:v>
                </c:pt>
                <c:pt idx="9">
                  <c:v>3570449.6640300001</c:v>
                </c:pt>
                <c:pt idx="10">
                  <c:v>3237604.44086</c:v>
                </c:pt>
                <c:pt idx="11">
                  <c:v>3484454.9692099998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0F-44C0-9690-A70C167990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12223488"/>
        <c:axId val="-1912212608"/>
      </c:lineChart>
      <c:catAx>
        <c:axId val="-1912223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126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1221260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2348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ELEKTRİK ELEKTRONİK </a:t>
            </a:r>
            <a:r>
              <a:rPr lang="tr-TR" sz="1000" baseline="0"/>
              <a:t>VE HİZMET </a:t>
            </a:r>
            <a:r>
              <a:rPr lang="en-US" sz="1000"/>
              <a:t>İHRACATI </a:t>
            </a:r>
            <a:r>
              <a:rPr lang="tr-TR" sz="1000"/>
              <a:t> </a:t>
            </a:r>
            <a:r>
              <a:rPr lang="en-US" sz="1000"/>
              <a:t>(Bin $)</a:t>
            </a:r>
          </a:p>
        </c:rich>
      </c:tx>
      <c:layout>
        <c:manualLayout>
          <c:xMode val="edge"/>
          <c:yMode val="edge"/>
          <c:x val="0.17293786129494548"/>
          <c:y val="3.63636363636363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97804147720971"/>
          <c:y val="0.18909090909090953"/>
          <c:w val="0.8067191601049869"/>
          <c:h val="0.57212121212121214"/>
        </c:manualLayout>
      </c:layout>
      <c:lineChart>
        <c:grouping val="standard"/>
        <c:varyColors val="0"/>
        <c:ser>
          <c:idx val="1"/>
          <c:order val="0"/>
          <c:tx>
            <c:strRef>
              <c:f>'2002_2025_AYLIK_IHR'!$A$40</c:f>
              <c:strCache>
                <c:ptCount val="1"/>
                <c:pt idx="0">
                  <c:v>2025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'2002_2025_AYLIK_IHR'!$C$1:$N$1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'2002_2025_AYLIK_IHR'!$C$40:$N$40</c:f>
              <c:numCache>
                <c:formatCode>#,##0</c:formatCode>
                <c:ptCount val="12"/>
                <c:pt idx="0">
                  <c:v>1224083.37155</c:v>
                </c:pt>
                <c:pt idx="1">
                  <c:v>1294589.14408</c:v>
                </c:pt>
                <c:pt idx="2">
                  <c:v>1479255.7566800001</c:v>
                </c:pt>
                <c:pt idx="3">
                  <c:v>1382382.04109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C15-4170-952C-28B5E0B441D8}"/>
            </c:ext>
          </c:extLst>
        </c:ser>
        <c:ser>
          <c:idx val="0"/>
          <c:order val="1"/>
          <c:tx>
            <c:strRef>
              <c:f>'2002_2025_AYLIK_IHR'!$A$41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'2002_2025_AYLIK_IHR'!$C$41:$N$41</c:f>
              <c:numCache>
                <c:formatCode>#,##0</c:formatCode>
                <c:ptCount val="12"/>
                <c:pt idx="0">
                  <c:v>1207602.0406800001</c:v>
                </c:pt>
                <c:pt idx="1">
                  <c:v>1286246.41778</c:v>
                </c:pt>
                <c:pt idx="2">
                  <c:v>1459936.9708799999</c:v>
                </c:pt>
                <c:pt idx="3">
                  <c:v>1195153.47976</c:v>
                </c:pt>
                <c:pt idx="4">
                  <c:v>1494971.51721</c:v>
                </c:pt>
                <c:pt idx="5">
                  <c:v>1188448.09626</c:v>
                </c:pt>
                <c:pt idx="6">
                  <c:v>1407462.3936699999</c:v>
                </c:pt>
                <c:pt idx="7">
                  <c:v>1476206.4873299999</c:v>
                </c:pt>
                <c:pt idx="8">
                  <c:v>1477334.1221100001</c:v>
                </c:pt>
                <c:pt idx="9">
                  <c:v>1549929.62023</c:v>
                </c:pt>
                <c:pt idx="10">
                  <c:v>1448483.6531100001</c:v>
                </c:pt>
                <c:pt idx="11">
                  <c:v>1477170.4042799999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15-4170-952C-28B5E0B441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12224576"/>
        <c:axId val="-1912218048"/>
      </c:lineChart>
      <c:catAx>
        <c:axId val="-1912224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18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1221804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2457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HAZIR GİYİM VE KONFEKSİYON İHRACATI (Bin $)</a:t>
            </a:r>
          </a:p>
        </c:rich>
      </c:tx>
      <c:layout>
        <c:manualLayout>
          <c:xMode val="edge"/>
          <c:yMode val="edge"/>
          <c:x val="0.16530637895615161"/>
          <c:y val="4.913678618857900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35711607478"/>
          <c:y val="0.22576361221779548"/>
          <c:w val="0.79387834211410224"/>
          <c:h val="0.50199203187250996"/>
        </c:manualLayout>
      </c:layout>
      <c:lineChart>
        <c:grouping val="standard"/>
        <c:varyColors val="0"/>
        <c:ser>
          <c:idx val="1"/>
          <c:order val="0"/>
          <c:tx>
            <c:strRef>
              <c:f>'2002_2025_AYLIK_IHR'!$A$34</c:f>
              <c:strCache>
                <c:ptCount val="1"/>
                <c:pt idx="0">
                  <c:v>2025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'2002_2025_AYLIK_IHR'!$C$1:$N$1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'2002_2025_AYLIK_IHR'!$C$34:$N$34</c:f>
              <c:numCache>
                <c:formatCode>#,##0</c:formatCode>
                <c:ptCount val="12"/>
                <c:pt idx="0">
                  <c:v>1410493.2491599999</c:v>
                </c:pt>
                <c:pt idx="1">
                  <c:v>1356289.67668</c:v>
                </c:pt>
                <c:pt idx="2">
                  <c:v>1416159.4384900001</c:v>
                </c:pt>
                <c:pt idx="3">
                  <c:v>1227667.6752299999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94-4C45-85C7-81E1087A311C}"/>
            </c:ext>
          </c:extLst>
        </c:ser>
        <c:ser>
          <c:idx val="0"/>
          <c:order val="1"/>
          <c:tx>
            <c:strRef>
              <c:f>'2002_2025_AYLIK_IHR'!$A$35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'2002_2025_AYLIK_IHR'!$C$35:$N$35</c:f>
              <c:numCache>
                <c:formatCode>#,##0</c:formatCode>
                <c:ptCount val="12"/>
                <c:pt idx="0">
                  <c:v>1418087.7166500001</c:v>
                </c:pt>
                <c:pt idx="1">
                  <c:v>1498030.14005</c:v>
                </c:pt>
                <c:pt idx="2">
                  <c:v>1611789.28559</c:v>
                </c:pt>
                <c:pt idx="3">
                  <c:v>1225789.53461</c:v>
                </c:pt>
                <c:pt idx="4">
                  <c:v>1640797.71166</c:v>
                </c:pt>
                <c:pt idx="5">
                  <c:v>1294233.0181199999</c:v>
                </c:pt>
                <c:pt idx="6">
                  <c:v>1657578.9533800001</c:v>
                </c:pt>
                <c:pt idx="7">
                  <c:v>1667757.23694</c:v>
                </c:pt>
                <c:pt idx="8">
                  <c:v>1580826.21068</c:v>
                </c:pt>
                <c:pt idx="9">
                  <c:v>1571981.04434</c:v>
                </c:pt>
                <c:pt idx="10">
                  <c:v>1485516.07357</c:v>
                </c:pt>
                <c:pt idx="11">
                  <c:v>1260119.93673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94-4C45-85C7-81E1087A31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12220768"/>
        <c:axId val="-1912219680"/>
      </c:lineChart>
      <c:catAx>
        <c:axId val="-1912220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196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1221968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2076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6549124216615775"/>
          <c:y val="0.13248339973439574"/>
          <c:w val="0.26913480885311869"/>
          <c:h val="7.8861038784494561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DEMİR VE DEMİRDIŞI METALLER İHRACATI (Bin $)</a:t>
            </a:r>
          </a:p>
        </c:rich>
      </c:tx>
      <c:layout>
        <c:manualLayout>
          <c:xMode val="edge"/>
          <c:yMode val="edge"/>
          <c:x val="0.2034015748031496"/>
          <c:y val="4.72636815920398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714307140178907"/>
          <c:y val="0.250000391742077"/>
          <c:w val="0.80612325227524362"/>
          <c:h val="0.4850755106465548"/>
        </c:manualLayout>
      </c:layout>
      <c:lineChart>
        <c:grouping val="standard"/>
        <c:varyColors val="0"/>
        <c:ser>
          <c:idx val="1"/>
          <c:order val="0"/>
          <c:tx>
            <c:strRef>
              <c:f>'2002_2025_AYLIK_IHR'!$A$44</c:f>
              <c:strCache>
                <c:ptCount val="1"/>
                <c:pt idx="0">
                  <c:v>2025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'2002_2025_AYLIK_IHR'!$C$1:$N$1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'2002_2025_AYLIK_IHR'!$C$44:$N$44</c:f>
              <c:numCache>
                <c:formatCode>#,##0</c:formatCode>
                <c:ptCount val="12"/>
                <c:pt idx="0">
                  <c:v>1010449.4611599999</c:v>
                </c:pt>
                <c:pt idx="1">
                  <c:v>1020521.89524</c:v>
                </c:pt>
                <c:pt idx="2">
                  <c:v>1135775.7384800001</c:v>
                </c:pt>
                <c:pt idx="3">
                  <c:v>1081933.4750300001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F33-4F87-BB4D-7D8AA3CFD930}"/>
            </c:ext>
          </c:extLst>
        </c:ser>
        <c:ser>
          <c:idx val="0"/>
          <c:order val="1"/>
          <c:tx>
            <c:strRef>
              <c:f>'2002_2025_AYLIK_IHR'!$A$45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'2002_2025_AYLIK_IHR'!$C$45:$N$45</c:f>
              <c:numCache>
                <c:formatCode>#,##0</c:formatCode>
                <c:ptCount val="12"/>
                <c:pt idx="0">
                  <c:v>938403.02940999996</c:v>
                </c:pt>
                <c:pt idx="1">
                  <c:v>982933.23540999996</c:v>
                </c:pt>
                <c:pt idx="2">
                  <c:v>1078721.1275599999</c:v>
                </c:pt>
                <c:pt idx="3">
                  <c:v>916510.44640000002</c:v>
                </c:pt>
                <c:pt idx="4">
                  <c:v>1205407.95453</c:v>
                </c:pt>
                <c:pt idx="5">
                  <c:v>935344.09617999999</c:v>
                </c:pt>
                <c:pt idx="6">
                  <c:v>1101795.9416199999</c:v>
                </c:pt>
                <c:pt idx="7">
                  <c:v>1077846.88484</c:v>
                </c:pt>
                <c:pt idx="8">
                  <c:v>1042660.52827</c:v>
                </c:pt>
                <c:pt idx="9">
                  <c:v>1118254.9827699999</c:v>
                </c:pt>
                <c:pt idx="10">
                  <c:v>1058954.6576</c:v>
                </c:pt>
                <c:pt idx="11">
                  <c:v>972387.65867999999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F33-4F87-BB4D-7D8AA3CFD9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51182512"/>
        <c:axId val="-1951184688"/>
      </c:lineChart>
      <c:catAx>
        <c:axId val="-1951182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846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51184688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8251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7115046333494023"/>
          <c:y val="0.15920398009950248"/>
          <c:w val="0.2903519202956773"/>
          <c:h val="8.048340972303835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ÇİMENTO CAM SERAMİK VE TOPRAK ÜRÜNLERİ İHRACATI (Bin $)</a:t>
            </a:r>
            <a:endParaRPr lang="tr-TR" sz="700" b="1"/>
          </a:p>
        </c:rich>
      </c:tx>
      <c:layout>
        <c:manualLayout>
          <c:xMode val="edge"/>
          <c:yMode val="edge"/>
          <c:x val="0.14693898976913675"/>
          <c:y val="1.74129353233830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93892193371522"/>
          <c:y val="0.23880640524138091"/>
          <c:w val="0.81020488899562437"/>
          <c:h val="0.47388146040086643"/>
        </c:manualLayout>
      </c:layout>
      <c:lineChart>
        <c:grouping val="standard"/>
        <c:varyColors val="0"/>
        <c:ser>
          <c:idx val="1"/>
          <c:order val="0"/>
          <c:tx>
            <c:strRef>
              <c:f>'2002_2025_AYLIK_IHR'!$A$48</c:f>
              <c:strCache>
                <c:ptCount val="1"/>
                <c:pt idx="0">
                  <c:v>2025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'2002_2025_AYLIK_IHR'!$C$1:$N$1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'2002_2025_AYLIK_IHR'!$C$48:$N$48</c:f>
              <c:numCache>
                <c:formatCode>#,##0</c:formatCode>
                <c:ptCount val="12"/>
                <c:pt idx="0">
                  <c:v>317638.52665999997</c:v>
                </c:pt>
                <c:pt idx="1">
                  <c:v>320458.76195000001</c:v>
                </c:pt>
                <c:pt idx="2">
                  <c:v>375949.59246999997</c:v>
                </c:pt>
                <c:pt idx="3">
                  <c:v>389375.36231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18-4D92-8BCF-89562101FD9D}"/>
            </c:ext>
          </c:extLst>
        </c:ser>
        <c:ser>
          <c:idx val="0"/>
          <c:order val="1"/>
          <c:tx>
            <c:strRef>
              <c:f>'2002_2025_AYLIK_IHR'!$A$49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'2002_2025_AYLIK_IHR'!$C$49:$N$49</c:f>
              <c:numCache>
                <c:formatCode>#,##0</c:formatCode>
                <c:ptCount val="12"/>
                <c:pt idx="0">
                  <c:v>322349.24354</c:v>
                </c:pt>
                <c:pt idx="1">
                  <c:v>348209.80783000001</c:v>
                </c:pt>
                <c:pt idx="2">
                  <c:v>385061.22235</c:v>
                </c:pt>
                <c:pt idx="3">
                  <c:v>334453.95280999999</c:v>
                </c:pt>
                <c:pt idx="4">
                  <c:v>419447.12485000002</c:v>
                </c:pt>
                <c:pt idx="5">
                  <c:v>332515.08912000002</c:v>
                </c:pt>
                <c:pt idx="6">
                  <c:v>381489.14441000001</c:v>
                </c:pt>
                <c:pt idx="7">
                  <c:v>362574.08687</c:v>
                </c:pt>
                <c:pt idx="8">
                  <c:v>375805.57180999999</c:v>
                </c:pt>
                <c:pt idx="9">
                  <c:v>364343.21587000001</c:v>
                </c:pt>
                <c:pt idx="10">
                  <c:v>345289.00678</c:v>
                </c:pt>
                <c:pt idx="11">
                  <c:v>339625.64968999999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18-4D92-8BCF-89562101FD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51192848"/>
        <c:axId val="-1951187408"/>
      </c:lineChart>
      <c:catAx>
        <c:axId val="-1951192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874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51187408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9284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MÜCEVHER İHRACATI (Bin $)</a:t>
            </a:r>
          </a:p>
        </c:rich>
      </c:tx>
      <c:layout>
        <c:manualLayout>
          <c:xMode val="edge"/>
          <c:yMode val="edge"/>
          <c:x val="0.31793884198210159"/>
          <c:y val="4.56790123456790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465895742924319"/>
          <c:y val="0.18518585498356113"/>
          <c:w val="0.79116621008685151"/>
          <c:h val="0.5185203939539712"/>
        </c:manualLayout>
      </c:layout>
      <c:lineChart>
        <c:grouping val="standard"/>
        <c:varyColors val="0"/>
        <c:ser>
          <c:idx val="1"/>
          <c:order val="0"/>
          <c:tx>
            <c:strRef>
              <c:f>'2002_2025_AYLIK_IHR'!$A$50</c:f>
              <c:strCache>
                <c:ptCount val="1"/>
                <c:pt idx="0">
                  <c:v>2025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'2002_2025_AYLIK_IHR'!$C$1:$N$1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'2002_2025_AYLIK_IHR'!$C$50:$N$50</c:f>
              <c:numCache>
                <c:formatCode>#,##0</c:formatCode>
                <c:ptCount val="12"/>
                <c:pt idx="0">
                  <c:v>1163716.63906</c:v>
                </c:pt>
                <c:pt idx="1">
                  <c:v>860254.34557999996</c:v>
                </c:pt>
                <c:pt idx="2">
                  <c:v>545271.46635</c:v>
                </c:pt>
                <c:pt idx="3">
                  <c:v>502870.91006999998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FF-4EFA-8A15-3AD98E2FF4AD}"/>
            </c:ext>
          </c:extLst>
        </c:ser>
        <c:ser>
          <c:idx val="0"/>
          <c:order val="1"/>
          <c:tx>
            <c:strRef>
              <c:f>'2002_2025_AYLIK_IHR'!$A$51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'2002_2025_AYLIK_IHR'!$C$51:$N$51</c:f>
              <c:numCache>
                <c:formatCode>#,##0</c:formatCode>
                <c:ptCount val="12"/>
                <c:pt idx="0">
                  <c:v>467741.89817</c:v>
                </c:pt>
                <c:pt idx="1">
                  <c:v>481096.82188</c:v>
                </c:pt>
                <c:pt idx="2">
                  <c:v>544457.50179000001</c:v>
                </c:pt>
                <c:pt idx="3">
                  <c:v>341928.67125999997</c:v>
                </c:pt>
                <c:pt idx="4">
                  <c:v>581596.20848000003</c:v>
                </c:pt>
                <c:pt idx="5">
                  <c:v>402423.97295000002</c:v>
                </c:pt>
                <c:pt idx="6">
                  <c:v>953843.70747999998</c:v>
                </c:pt>
                <c:pt idx="7">
                  <c:v>962218.46984999999</c:v>
                </c:pt>
                <c:pt idx="8">
                  <c:v>672245.00138000003</c:v>
                </c:pt>
                <c:pt idx="9">
                  <c:v>755256.25150999997</c:v>
                </c:pt>
                <c:pt idx="10">
                  <c:v>684414.34855</c:v>
                </c:pt>
                <c:pt idx="11">
                  <c:v>616908.86580000003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FF-4EFA-8A15-3AD98E2FF4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51184144"/>
        <c:axId val="-1951183600"/>
      </c:lineChart>
      <c:catAx>
        <c:axId val="-1951184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836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5118360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8414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4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ÇELİK İHRACATI</a:t>
            </a:r>
            <a:r>
              <a:rPr lang="tr-TR" baseline="0"/>
              <a:t> </a:t>
            </a:r>
            <a:r>
              <a:rPr lang="tr-TR"/>
              <a:t>(Bin $)</a:t>
            </a:r>
          </a:p>
        </c:rich>
      </c:tx>
      <c:layout>
        <c:manualLayout>
          <c:xMode val="edge"/>
          <c:yMode val="edge"/>
          <c:x val="0.34691106585200271"/>
          <c:y val="3.69003690036900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682281059063141"/>
          <c:y val="0.19926238002537525"/>
          <c:w val="0.80651731160896056"/>
          <c:h val="0.5387463581540417"/>
        </c:manualLayout>
      </c:layout>
      <c:lineChart>
        <c:grouping val="standard"/>
        <c:varyColors val="0"/>
        <c:ser>
          <c:idx val="1"/>
          <c:order val="0"/>
          <c:tx>
            <c:strRef>
              <c:f>'2002_2025_AYLIK_IHR'!#REF!</c:f>
              <c:strCache>
                <c:ptCount val="1"/>
                <c:pt idx="0">
                  <c:v>#REF!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'2002_2025_AYLIK_IHR'!$C$1:$N$1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'2002_2025_AYLIK_IHR'!$C$46:$N$46</c:f>
              <c:numCache>
                <c:formatCode>#,##0</c:formatCode>
                <c:ptCount val="12"/>
                <c:pt idx="0">
                  <c:v>1248740.3872499999</c:v>
                </c:pt>
                <c:pt idx="1">
                  <c:v>1233637.1947900001</c:v>
                </c:pt>
                <c:pt idx="2">
                  <c:v>1542937.8753</c:v>
                </c:pt>
                <c:pt idx="3">
                  <c:v>1306238.2433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A3E-42B5-9807-8FD69DC2BC16}"/>
            </c:ext>
          </c:extLst>
        </c:ser>
        <c:ser>
          <c:idx val="0"/>
          <c:order val="1"/>
          <c:tx>
            <c:strRef>
              <c:f>'2002_2025_AYLIK_IHR'!$A$47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'2002_2025_AYLIK_IHR'!$C$47:$N$47</c:f>
              <c:numCache>
                <c:formatCode>#,##0</c:formatCode>
                <c:ptCount val="12"/>
                <c:pt idx="0">
                  <c:v>1113603.6527</c:v>
                </c:pt>
                <c:pt idx="1">
                  <c:v>1375360.5803400001</c:v>
                </c:pt>
                <c:pt idx="2">
                  <c:v>1467690.75339</c:v>
                </c:pt>
                <c:pt idx="3">
                  <c:v>1192172.0872</c:v>
                </c:pt>
                <c:pt idx="4">
                  <c:v>1452113.1370099999</c:v>
                </c:pt>
                <c:pt idx="5">
                  <c:v>1312406.1094899999</c:v>
                </c:pt>
                <c:pt idx="6">
                  <c:v>1415859.1366099999</c:v>
                </c:pt>
                <c:pt idx="7">
                  <c:v>1404816.77954</c:v>
                </c:pt>
                <c:pt idx="8">
                  <c:v>1467319.46789</c:v>
                </c:pt>
                <c:pt idx="9">
                  <c:v>1253838.5798200001</c:v>
                </c:pt>
                <c:pt idx="10">
                  <c:v>1247409.8353899999</c:v>
                </c:pt>
                <c:pt idx="11">
                  <c:v>1437637.36436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3E-42B5-9807-8FD69DC2BC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51181424"/>
        <c:axId val="-1951195024"/>
      </c:lineChart>
      <c:catAx>
        <c:axId val="-1951181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950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5119502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8142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MADENCİLİK ÜRÜNLERİ İHRACATI (Bin $)</a:t>
            </a:r>
          </a:p>
        </c:rich>
      </c:tx>
      <c:layout>
        <c:manualLayout>
          <c:xMode val="edge"/>
          <c:yMode val="edge"/>
          <c:x val="0.23400000000000001"/>
          <c:y val="4.744067336410537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"/>
          <c:y val="0.17603060638535223"/>
          <c:w val="0.86000000000000065"/>
          <c:h val="0.57303580376508445"/>
        </c:manualLayout>
      </c:layout>
      <c:lineChart>
        <c:grouping val="standard"/>
        <c:varyColors val="0"/>
        <c:ser>
          <c:idx val="1"/>
          <c:order val="0"/>
          <c:tx>
            <c:strRef>
              <c:f>'2002_2025_AYLIK_IHR'!$A$58</c:f>
              <c:strCache>
                <c:ptCount val="1"/>
                <c:pt idx="0">
                  <c:v>2025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'2002_2025_AYLIK_IHR'!$C$1:$N$1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'2002_2025_AYLIK_IHR'!$C$58:$N$58</c:f>
              <c:numCache>
                <c:formatCode>#,##0</c:formatCode>
                <c:ptCount val="12"/>
                <c:pt idx="0">
                  <c:v>457387.37699999998</c:v>
                </c:pt>
                <c:pt idx="1">
                  <c:v>418448.98391000001</c:v>
                </c:pt>
                <c:pt idx="2">
                  <c:v>493390.17204999999</c:v>
                </c:pt>
                <c:pt idx="3">
                  <c:v>474685.65574999998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C2-47A4-9D91-862489D728A2}"/>
            </c:ext>
          </c:extLst>
        </c:ser>
        <c:ser>
          <c:idx val="0"/>
          <c:order val="1"/>
          <c:tx>
            <c:strRef>
              <c:f>'2002_2025_AYLIK_IHR'!$A$59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'2002_2025_AYLIK_IHR'!$C$59:$N$59</c:f>
              <c:numCache>
                <c:formatCode>#,##0</c:formatCode>
                <c:ptCount val="12"/>
                <c:pt idx="0">
                  <c:v>445638.94942000002</c:v>
                </c:pt>
                <c:pt idx="1">
                  <c:v>452009.54275000002</c:v>
                </c:pt>
                <c:pt idx="2">
                  <c:v>499133.05374</c:v>
                </c:pt>
                <c:pt idx="3">
                  <c:v>465815.15151</c:v>
                </c:pt>
                <c:pt idx="4">
                  <c:v>545499.02194000001</c:v>
                </c:pt>
                <c:pt idx="5">
                  <c:v>432184.40130000003</c:v>
                </c:pt>
                <c:pt idx="6">
                  <c:v>569360.75133999996</c:v>
                </c:pt>
                <c:pt idx="7">
                  <c:v>521644.85258000001</c:v>
                </c:pt>
                <c:pt idx="8">
                  <c:v>490469.18617</c:v>
                </c:pt>
                <c:pt idx="9">
                  <c:v>566596.24933999998</c:v>
                </c:pt>
                <c:pt idx="10">
                  <c:v>485428.26407999999</c:v>
                </c:pt>
                <c:pt idx="11">
                  <c:v>534488.87581999996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C2-47A4-9D91-862489D728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51189040"/>
        <c:axId val="-1951189584"/>
      </c:lineChart>
      <c:catAx>
        <c:axId val="-1951189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895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5118958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8904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AYLAR BAZINDA TOPLAM İHRACAT
</a:t>
            </a:r>
          </a:p>
        </c:rich>
      </c:tx>
      <c:layout>
        <c:manualLayout>
          <c:xMode val="edge"/>
          <c:yMode val="edge"/>
          <c:x val="0.27731374487279997"/>
          <c:y val="3.66300366300366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221967963386727"/>
          <c:y val="0.21611798920411671"/>
          <c:w val="0.75972540045766757"/>
          <c:h val="0.51648536403017697"/>
        </c:manualLayout>
      </c:layout>
      <c:lineChart>
        <c:grouping val="standard"/>
        <c:varyColors val="0"/>
        <c:ser>
          <c:idx val="0"/>
          <c:order val="0"/>
          <c:tx>
            <c:strRef>
              <c:f>'2002_2025_AYLIK_IHR'!$A$82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'2002_2025_AYLIK_IHR'!$C$1:$N$1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'2002_2025_AYLIK_IHR'!$C$82:$N$82</c:f>
              <c:numCache>
                <c:formatCode>#,##0</c:formatCode>
                <c:ptCount val="12"/>
                <c:pt idx="0">
                  <c:v>20001298.27</c:v>
                </c:pt>
                <c:pt idx="1">
                  <c:v>21091634.199999999</c:v>
                </c:pt>
                <c:pt idx="2">
                  <c:v>22649379.760000002</c:v>
                </c:pt>
                <c:pt idx="3">
                  <c:v>19292500.23</c:v>
                </c:pt>
                <c:pt idx="4">
                  <c:v>24181308</c:v>
                </c:pt>
                <c:pt idx="5">
                  <c:v>19014324.09</c:v>
                </c:pt>
                <c:pt idx="6">
                  <c:v>22475956.559999999</c:v>
                </c:pt>
                <c:pt idx="7">
                  <c:v>22002516.940000001</c:v>
                </c:pt>
                <c:pt idx="8">
                  <c:v>21956259.059999999</c:v>
                </c:pt>
                <c:pt idx="9">
                  <c:v>23474531.809999999</c:v>
                </c:pt>
                <c:pt idx="10">
                  <c:v>22238256.82</c:v>
                </c:pt>
                <c:pt idx="11">
                  <c:v>23422303.34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A19-4A68-A978-839CDC97D32B}"/>
            </c:ext>
          </c:extLst>
        </c:ser>
        <c:ser>
          <c:idx val="1"/>
          <c:order val="1"/>
          <c:tx>
            <c:strRef>
              <c:f>'2002_2025_AYLIK_IHR'!$A$83</c:f>
              <c:strCache>
                <c:ptCount val="1"/>
                <c:pt idx="0">
                  <c:v>2025</c:v>
                </c:pt>
              </c:strCache>
            </c:strRef>
          </c:tx>
          <c:marker>
            <c:symbol val="circle"/>
            <c:size val="5"/>
          </c:marker>
          <c:cat>
            <c:strRef>
              <c:f>'2002_2025_AYLIK_IHR'!$C$1:$N$1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'2002_2025_AYLIK_IHR'!$C$83:$N$83</c:f>
              <c:numCache>
                <c:formatCode>#,##0</c:formatCode>
                <c:ptCount val="12"/>
                <c:pt idx="0">
                  <c:v>21160013.609999999</c:v>
                </c:pt>
                <c:pt idx="1">
                  <c:v>20748522.940000001</c:v>
                </c:pt>
                <c:pt idx="2">
                  <c:v>23414625.59</c:v>
                </c:pt>
                <c:pt idx="3">
                  <c:v>20923571.171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19-4A68-A978-839CDC97D3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907349760"/>
        <c:axId val="-1907357376"/>
      </c:lineChart>
      <c:catAx>
        <c:axId val="-1907349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573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735737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4976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GEMİ</a:t>
            </a:r>
            <a:r>
              <a:rPr lang="tr-TR" sz="1000" baseline="0"/>
              <a:t> VE YAT</a:t>
            </a:r>
            <a:r>
              <a:rPr lang="en-US" sz="1000"/>
              <a:t> İHRACATI (Bin $)</a:t>
            </a:r>
          </a:p>
        </c:rich>
      </c:tx>
      <c:layout>
        <c:manualLayout>
          <c:xMode val="edge"/>
          <c:yMode val="edge"/>
          <c:x val="0.31400000000000078"/>
          <c:y val="4.24469413233459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99999999999999"/>
          <c:y val="0.14606820214888874"/>
          <c:w val="0.86000000000000065"/>
          <c:h val="0.57303580376508478"/>
        </c:manualLayout>
      </c:layout>
      <c:lineChart>
        <c:grouping val="standard"/>
        <c:varyColors val="0"/>
        <c:ser>
          <c:idx val="1"/>
          <c:order val="0"/>
          <c:tx>
            <c:strRef>
              <c:f>'2002_2025_AYLIK_IHR'!$A$38</c:f>
              <c:strCache>
                <c:ptCount val="1"/>
                <c:pt idx="0">
                  <c:v>2025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'2002_2025_AYLIK_IHR'!$C$1:$N$1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'2002_2025_AYLIK_IHR'!$C$38:$N$38</c:f>
              <c:numCache>
                <c:formatCode>#,##0</c:formatCode>
                <c:ptCount val="12"/>
                <c:pt idx="0">
                  <c:v>82415.475059999997</c:v>
                </c:pt>
                <c:pt idx="1">
                  <c:v>158789.88097</c:v>
                </c:pt>
                <c:pt idx="2">
                  <c:v>86375.22107</c:v>
                </c:pt>
                <c:pt idx="3">
                  <c:v>129811.37747000001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8C-47A6-A84C-773D7A30B069}"/>
            </c:ext>
          </c:extLst>
        </c:ser>
        <c:ser>
          <c:idx val="0"/>
          <c:order val="1"/>
          <c:tx>
            <c:strRef>
              <c:f>'2002_2025_AYLIK_IHR'!$A$39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'2002_2025_AYLIK_IHR'!$C$39:$N$39</c:f>
              <c:numCache>
                <c:formatCode>#,##0</c:formatCode>
                <c:ptCount val="12"/>
                <c:pt idx="0">
                  <c:v>167284.17989999999</c:v>
                </c:pt>
                <c:pt idx="1">
                  <c:v>141237.81938999999</c:v>
                </c:pt>
                <c:pt idx="2">
                  <c:v>143314.95522</c:v>
                </c:pt>
                <c:pt idx="3">
                  <c:v>80867.331659999996</c:v>
                </c:pt>
                <c:pt idx="4">
                  <c:v>168228.98882999999</c:v>
                </c:pt>
                <c:pt idx="5">
                  <c:v>220068.33278999999</c:v>
                </c:pt>
                <c:pt idx="6">
                  <c:v>118301.89152</c:v>
                </c:pt>
                <c:pt idx="7">
                  <c:v>91670.812439999994</c:v>
                </c:pt>
                <c:pt idx="8">
                  <c:v>234435.90804000001</c:v>
                </c:pt>
                <c:pt idx="9">
                  <c:v>172867.80115000001</c:v>
                </c:pt>
                <c:pt idx="10">
                  <c:v>152747.57754</c:v>
                </c:pt>
                <c:pt idx="11">
                  <c:v>221165.67335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8C-47A6-A84C-773D7A30B0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51193936"/>
        <c:axId val="-1951194480"/>
      </c:lineChart>
      <c:catAx>
        <c:axId val="-1951193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944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51194480"/>
        <c:scaling>
          <c:orientation val="minMax"/>
          <c:max val="4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93936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89" r="0.75000000000000189" t="1" header="0.5" footer="0.5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SAVUNMA</a:t>
            </a:r>
            <a:r>
              <a:rPr lang="tr-TR" sz="1000" baseline="0"/>
              <a:t> VE HAVACILIK SANAYİİ</a:t>
            </a:r>
            <a:r>
              <a:rPr lang="en-US" sz="1000"/>
              <a:t> İHRACATI (Bin $)</a:t>
            </a:r>
          </a:p>
        </c:rich>
      </c:tx>
      <c:layout>
        <c:manualLayout>
          <c:xMode val="edge"/>
          <c:yMode val="edge"/>
          <c:x val="0.22066666666666668"/>
          <c:y val="2.746566791510611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99999999999999"/>
          <c:y val="0.15106195995163529"/>
          <c:w val="0.86000000000000065"/>
          <c:h val="0.57303580376508445"/>
        </c:manualLayout>
      </c:layout>
      <c:lineChart>
        <c:grouping val="standard"/>
        <c:varyColors val="0"/>
        <c:ser>
          <c:idx val="1"/>
          <c:order val="0"/>
          <c:tx>
            <c:strRef>
              <c:f>'2002_2025_AYLIK_IHR'!$A$52</c:f>
              <c:strCache>
                <c:ptCount val="1"/>
                <c:pt idx="0">
                  <c:v>2025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'2002_2025_AYLIK_IHR'!$C$1:$N$1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'2002_2025_AYLIK_IHR'!$C$52:$N$52</c:f>
              <c:numCache>
                <c:formatCode>#,##0</c:formatCode>
                <c:ptCount val="12"/>
                <c:pt idx="0">
                  <c:v>380183.67125000001</c:v>
                </c:pt>
                <c:pt idx="1">
                  <c:v>435249.14922000002</c:v>
                </c:pt>
                <c:pt idx="2">
                  <c:v>883990.46005999995</c:v>
                </c:pt>
                <c:pt idx="3">
                  <c:v>538832.06640000001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D6-452E-B66D-1EF371E00EB6}"/>
            </c:ext>
          </c:extLst>
        </c:ser>
        <c:ser>
          <c:idx val="0"/>
          <c:order val="1"/>
          <c:tx>
            <c:strRef>
              <c:f>'2002_2025_AYLIK_IHR'!$A$53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</c:spPr>
          </c:marker>
          <c:cat>
            <c:strRef>
              <c:f>'2002_2025_AYLIK_IHR'!$C$1:$N$1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'2002_2025_AYLIK_IHR'!$C$53:$N$53</c:f>
              <c:numCache>
                <c:formatCode>#,##0</c:formatCode>
                <c:ptCount val="12"/>
                <c:pt idx="0">
                  <c:v>329894.10360999999</c:v>
                </c:pt>
                <c:pt idx="1">
                  <c:v>299870.01684</c:v>
                </c:pt>
                <c:pt idx="2">
                  <c:v>358178.05352999998</c:v>
                </c:pt>
                <c:pt idx="3">
                  <c:v>349697.69761999999</c:v>
                </c:pt>
                <c:pt idx="4">
                  <c:v>980445.55215</c:v>
                </c:pt>
                <c:pt idx="5">
                  <c:v>564215.96891000005</c:v>
                </c:pt>
                <c:pt idx="6">
                  <c:v>431171.84471999999</c:v>
                </c:pt>
                <c:pt idx="7">
                  <c:v>422596.09554000001</c:v>
                </c:pt>
                <c:pt idx="8">
                  <c:v>566548.81886999996</c:v>
                </c:pt>
                <c:pt idx="9">
                  <c:v>820107.25635000004</c:v>
                </c:pt>
                <c:pt idx="10">
                  <c:v>614112.55046000006</c:v>
                </c:pt>
                <c:pt idx="11">
                  <c:v>997530.92376000003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5D6-452E-B66D-1EF371E00E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51186864"/>
        <c:axId val="-1951186320"/>
      </c:lineChart>
      <c:catAx>
        <c:axId val="-1951186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86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5118632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8686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892262467191599"/>
          <c:y val="0.11235955056179775"/>
          <c:w val="0.26751999999999998"/>
          <c:h val="7.4135283651341338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İKLİMLENDİRME</a:t>
            </a:r>
            <a:r>
              <a:rPr lang="tr-TR" sz="1000" baseline="0"/>
              <a:t> SANAYİ </a:t>
            </a:r>
            <a:r>
              <a:rPr lang="en-US" sz="1000"/>
              <a:t>İHRACATI (Bin $)</a:t>
            </a:r>
          </a:p>
        </c:rich>
      </c:tx>
      <c:layout>
        <c:manualLayout>
          <c:xMode val="edge"/>
          <c:yMode val="edge"/>
          <c:x val="0.25800000000000001"/>
          <c:y val="3.24594257178526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"/>
          <c:y val="0.17603060638535223"/>
          <c:w val="0.86000000000000065"/>
          <c:h val="0.55306064270056132"/>
        </c:manualLayout>
      </c:layout>
      <c:lineChart>
        <c:grouping val="standard"/>
        <c:varyColors val="0"/>
        <c:ser>
          <c:idx val="1"/>
          <c:order val="0"/>
          <c:tx>
            <c:strRef>
              <c:f>'2002_2025_AYLIK_IHR'!$A$54</c:f>
              <c:strCache>
                <c:ptCount val="1"/>
                <c:pt idx="0">
                  <c:v>2025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'2002_2025_AYLIK_IHR'!$C$1:$N$1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'2002_2025_AYLIK_IHR'!$C$54:$N$54</c:f>
              <c:numCache>
                <c:formatCode>#,##0</c:formatCode>
                <c:ptCount val="12"/>
                <c:pt idx="0">
                  <c:v>589394.73822000006</c:v>
                </c:pt>
                <c:pt idx="1">
                  <c:v>591042.64257999999</c:v>
                </c:pt>
                <c:pt idx="2">
                  <c:v>638282.15518999996</c:v>
                </c:pt>
                <c:pt idx="3">
                  <c:v>610403.75366000005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33-42DA-9FF3-1F19EFE6F72D}"/>
            </c:ext>
          </c:extLst>
        </c:ser>
        <c:ser>
          <c:idx val="0"/>
          <c:order val="1"/>
          <c:tx>
            <c:strRef>
              <c:f>'2002_2025_AYLIK_IHR'!$A$55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</c:spPr>
          </c:marker>
          <c:cat>
            <c:strRef>
              <c:f>'2002_2025_AYLIK_IHR'!$C$1:$N$1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'2002_2025_AYLIK_IHR'!$C$55:$N$55</c:f>
              <c:numCache>
                <c:formatCode>#,##0</c:formatCode>
                <c:ptCount val="12"/>
                <c:pt idx="0">
                  <c:v>551109.44110000005</c:v>
                </c:pt>
                <c:pt idx="1">
                  <c:v>600111.23791000003</c:v>
                </c:pt>
                <c:pt idx="2">
                  <c:v>639297.23988999997</c:v>
                </c:pt>
                <c:pt idx="3">
                  <c:v>511741.31135999999</c:v>
                </c:pt>
                <c:pt idx="4">
                  <c:v>653255.46004000003</c:v>
                </c:pt>
                <c:pt idx="5">
                  <c:v>479202.68086000002</c:v>
                </c:pt>
                <c:pt idx="6">
                  <c:v>622239.59236999997</c:v>
                </c:pt>
                <c:pt idx="7">
                  <c:v>606250.38282000006</c:v>
                </c:pt>
                <c:pt idx="8">
                  <c:v>615404.12462000002</c:v>
                </c:pt>
                <c:pt idx="9">
                  <c:v>628497.15985000005</c:v>
                </c:pt>
                <c:pt idx="10">
                  <c:v>624541.88592999999</c:v>
                </c:pt>
                <c:pt idx="11">
                  <c:v>607070.43342999998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633-42DA-9FF3-1F19EFE6F7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8366768"/>
        <c:axId val="-1908358064"/>
      </c:lineChart>
      <c:catAx>
        <c:axId val="-1908366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3580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835806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36676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AYLAR BAZINDA TARIM İHRACATI</a:t>
            </a:r>
            <a:endParaRPr lang="tr-TR" sz="1000" b="1" i="0" u="none" strike="noStrike" baseline="0"/>
          </a:p>
        </c:rich>
      </c:tx>
      <c:layout>
        <c:manualLayout>
          <c:xMode val="edge"/>
          <c:yMode val="edge"/>
          <c:x val="0.27169617989891004"/>
          <c:y val="5.533596837944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390845884621779"/>
          <c:y val="0.18972368631825576"/>
          <c:w val="0.75402468126949163"/>
          <c:h val="0.54940817496328231"/>
        </c:manualLayout>
      </c:layout>
      <c:lineChart>
        <c:grouping val="standard"/>
        <c:varyColors val="0"/>
        <c:ser>
          <c:idx val="0"/>
          <c:order val="0"/>
          <c:tx>
            <c:strRef>
              <c:f>'2002_2025_AYLIK_IHR'!$A$3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'2002_2025_AYLIK_IHR'!$C$1:$N$1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'2002_2025_AYLIK_IHR'!$C$3:$N$3</c:f>
              <c:numCache>
                <c:formatCode>#,##0</c:formatCode>
                <c:ptCount val="12"/>
                <c:pt idx="0">
                  <c:v>3093478.7994299997</c:v>
                </c:pt>
                <c:pt idx="1">
                  <c:v>3106589.4515399998</c:v>
                </c:pt>
                <c:pt idx="2">
                  <c:v>3068643.9609499997</c:v>
                </c:pt>
                <c:pt idx="3">
                  <c:v>2582539.8404099997</c:v>
                </c:pt>
                <c:pt idx="4">
                  <c:v>3145863.26039</c:v>
                </c:pt>
                <c:pt idx="5">
                  <c:v>2434079.3319000001</c:v>
                </c:pt>
                <c:pt idx="6">
                  <c:v>2844765.53266</c:v>
                </c:pt>
                <c:pt idx="7">
                  <c:v>2839121.1436700001</c:v>
                </c:pt>
                <c:pt idx="8">
                  <c:v>2960174.1762399999</c:v>
                </c:pt>
                <c:pt idx="9">
                  <c:v>3374654.5807100004</c:v>
                </c:pt>
                <c:pt idx="10">
                  <c:v>3325161.0206399998</c:v>
                </c:pt>
                <c:pt idx="11">
                  <c:v>3422984.9627100001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E0-435C-89ED-3527757BB3FD}"/>
            </c:ext>
          </c:extLst>
        </c:ser>
        <c:ser>
          <c:idx val="1"/>
          <c:order val="1"/>
          <c:tx>
            <c:strRef>
              <c:f>'2002_2025_AYLIK_IHR'!$A$2</c:f>
              <c:strCache>
                <c:ptCount val="1"/>
                <c:pt idx="0">
                  <c:v>2025</c:v>
                </c:pt>
              </c:strCache>
            </c:strRef>
          </c:tx>
          <c:marker>
            <c:symbol val="circle"/>
            <c:size val="5"/>
          </c:marker>
          <c:cat>
            <c:strRef>
              <c:f>'2002_2025_AYLIK_IHR'!$C$1:$N$1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'2002_2025_AYLIK_IHR'!$C$2:$N$2</c:f>
              <c:numCache>
                <c:formatCode>#,##0</c:formatCode>
                <c:ptCount val="12"/>
                <c:pt idx="0">
                  <c:v>3011486.46624</c:v>
                </c:pt>
                <c:pt idx="1">
                  <c:v>2957342.9846000001</c:v>
                </c:pt>
                <c:pt idx="2">
                  <c:v>3133405.7989299996</c:v>
                </c:pt>
                <c:pt idx="3">
                  <c:v>2789001.3012099997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E0-435C-89ED-3527757BB3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907362272"/>
        <c:axId val="-1907349216"/>
      </c:lineChart>
      <c:catAx>
        <c:axId val="-1907362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49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7349216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6227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AYLIK İHRACAT RAKAMLARINDAKİ DEĞİŞİM, 2009-2025</a:t>
            </a:r>
          </a:p>
        </c:rich>
      </c:tx>
      <c:layout>
        <c:manualLayout>
          <c:xMode val="edge"/>
          <c:yMode val="edge"/>
          <c:x val="0.21774221770665791"/>
          <c:y val="3.40909090909090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53783200215318"/>
          <c:y val="0.16477295583961588"/>
          <c:w val="0.73656010658196058"/>
          <c:h val="0.60795538878754851"/>
        </c:manualLayout>
      </c:layout>
      <c:lineChart>
        <c:grouping val="standard"/>
        <c:varyColors val="0"/>
        <c:ser>
          <c:idx val="5"/>
          <c:order val="0"/>
          <c:tx>
            <c:v>2009</c:v>
          </c:tx>
          <c:spPr>
            <a:ln w="38100">
              <a:solidFill>
                <a:srgbClr val="800000"/>
              </a:solidFill>
              <a:prstDash val="solid"/>
            </a:ln>
          </c:spPr>
          <c:marker>
            <c:symbol val="none"/>
          </c:marker>
          <c:val>
            <c:numRef>
              <c:f>'2002_2025_AYLIK_IHR'!$C$67:$N$67</c:f>
              <c:numCache>
                <c:formatCode>#,##0</c:formatCode>
                <c:ptCount val="12"/>
                <c:pt idx="0">
                  <c:v>7884493.5240000002</c:v>
                </c:pt>
                <c:pt idx="1">
                  <c:v>8435115.8340000007</c:v>
                </c:pt>
                <c:pt idx="2">
                  <c:v>8155485.0810000002</c:v>
                </c:pt>
                <c:pt idx="3">
                  <c:v>7561696.2829999998</c:v>
                </c:pt>
                <c:pt idx="4">
                  <c:v>7346407.5279999999</c:v>
                </c:pt>
                <c:pt idx="5">
                  <c:v>8329692.7829999998</c:v>
                </c:pt>
                <c:pt idx="6">
                  <c:v>9055733.6710000001</c:v>
                </c:pt>
                <c:pt idx="7">
                  <c:v>7839908.8420000002</c:v>
                </c:pt>
                <c:pt idx="8">
                  <c:v>8480708.3870000001</c:v>
                </c:pt>
                <c:pt idx="9">
                  <c:v>10095768.029999999</c:v>
                </c:pt>
                <c:pt idx="10">
                  <c:v>8903010.773</c:v>
                </c:pt>
                <c:pt idx="11">
                  <c:v>10054591.867000001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1E5-4CDB-95E4-8E6D668BA313}"/>
            </c:ext>
          </c:extLst>
        </c:ser>
        <c:ser>
          <c:idx val="6"/>
          <c:order val="1"/>
          <c:tx>
            <c:strRef>
              <c:f>'2002_2025_AYLIK_IHR'!$A$68</c:f>
              <c:strCache>
                <c:ptCount val="1"/>
                <c:pt idx="0">
                  <c:v>2010</c:v>
                </c:pt>
              </c:strCache>
            </c:strRef>
          </c:tx>
          <c:marker>
            <c:symbol val="none"/>
          </c:marker>
          <c:val>
            <c:numRef>
              <c:f>'2002_2025_AYLIK_IHR'!$C$68:$N$68</c:f>
              <c:numCache>
                <c:formatCode>#,##0</c:formatCode>
                <c:ptCount val="12"/>
                <c:pt idx="0">
                  <c:v>7828748.0580000002</c:v>
                </c:pt>
                <c:pt idx="1">
                  <c:v>8263237.8140000002</c:v>
                </c:pt>
                <c:pt idx="2">
                  <c:v>9886488.1710000001</c:v>
                </c:pt>
                <c:pt idx="3">
                  <c:v>9396006.6539999992</c:v>
                </c:pt>
                <c:pt idx="4">
                  <c:v>9799958.1170000006</c:v>
                </c:pt>
                <c:pt idx="5">
                  <c:v>9542907.6439999994</c:v>
                </c:pt>
                <c:pt idx="6">
                  <c:v>9564682.5449999999</c:v>
                </c:pt>
                <c:pt idx="7">
                  <c:v>8523451.9729999993</c:v>
                </c:pt>
                <c:pt idx="8">
                  <c:v>8909230.5209999997</c:v>
                </c:pt>
                <c:pt idx="9">
                  <c:v>10963586.27</c:v>
                </c:pt>
                <c:pt idx="10">
                  <c:v>9382369.7180000003</c:v>
                </c:pt>
                <c:pt idx="11">
                  <c:v>11822551.698999999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E5-4CDB-95E4-8E6D668BA313}"/>
            </c:ext>
          </c:extLst>
        </c:ser>
        <c:ser>
          <c:idx val="7"/>
          <c:order val="2"/>
          <c:tx>
            <c:strRef>
              <c:f>'2002_2025_AYLIK_IHR'!$A$69</c:f>
              <c:strCache>
                <c:ptCount val="1"/>
                <c:pt idx="0">
                  <c:v>2011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'2002_2025_AYLIK_IHR'!$C$69:$N$69</c:f>
              <c:numCache>
                <c:formatCode>#,##0</c:formatCode>
                <c:ptCount val="12"/>
                <c:pt idx="0">
                  <c:v>9551084.6390000004</c:v>
                </c:pt>
                <c:pt idx="1">
                  <c:v>10059126.307</c:v>
                </c:pt>
                <c:pt idx="2">
                  <c:v>11811085.16</c:v>
                </c:pt>
                <c:pt idx="3">
                  <c:v>11873269.447000001</c:v>
                </c:pt>
                <c:pt idx="4">
                  <c:v>10943364.372</c:v>
                </c:pt>
                <c:pt idx="5">
                  <c:v>11349953.558</c:v>
                </c:pt>
                <c:pt idx="6">
                  <c:v>11860004.271</c:v>
                </c:pt>
                <c:pt idx="7">
                  <c:v>11245124.657</c:v>
                </c:pt>
                <c:pt idx="8">
                  <c:v>10750626.098999999</c:v>
                </c:pt>
                <c:pt idx="9">
                  <c:v>11907219.297</c:v>
                </c:pt>
                <c:pt idx="10">
                  <c:v>11078524.743000001</c:v>
                </c:pt>
                <c:pt idx="11">
                  <c:v>12477486.279999999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1E5-4CDB-95E4-8E6D668BA313}"/>
            </c:ext>
          </c:extLst>
        </c:ser>
        <c:ser>
          <c:idx val="0"/>
          <c:order val="3"/>
          <c:tx>
            <c:strRef>
              <c:f>'2002_2025_AYLIK_IHR'!$A$70</c:f>
              <c:strCache>
                <c:ptCount val="1"/>
                <c:pt idx="0">
                  <c:v>2012</c:v>
                </c:pt>
              </c:strCache>
            </c:strRef>
          </c:tx>
          <c:marker>
            <c:symbol val="none"/>
          </c:marker>
          <c:val>
            <c:numRef>
              <c:f>'2002_2025_AYLIK_IHR'!$C$70:$N$70</c:f>
              <c:numCache>
                <c:formatCode>#,##0</c:formatCode>
                <c:ptCount val="12"/>
                <c:pt idx="0">
                  <c:v>10348187.165999999</c:v>
                </c:pt>
                <c:pt idx="1">
                  <c:v>11748000.124</c:v>
                </c:pt>
                <c:pt idx="2">
                  <c:v>13208572.977</c:v>
                </c:pt>
                <c:pt idx="3">
                  <c:v>12630226.718</c:v>
                </c:pt>
                <c:pt idx="4">
                  <c:v>13131530.960999999</c:v>
                </c:pt>
                <c:pt idx="5">
                  <c:v>13231198.687999999</c:v>
                </c:pt>
                <c:pt idx="6">
                  <c:v>12830675.307</c:v>
                </c:pt>
                <c:pt idx="7">
                  <c:v>12831394.572000001</c:v>
                </c:pt>
                <c:pt idx="8">
                  <c:v>12952651.721999999</c:v>
                </c:pt>
                <c:pt idx="9">
                  <c:v>13190769.654999999</c:v>
                </c:pt>
                <c:pt idx="10">
                  <c:v>13753052.493000001</c:v>
                </c:pt>
                <c:pt idx="11">
                  <c:v>12605476.173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1E5-4CDB-95E4-8E6D668BA313}"/>
            </c:ext>
          </c:extLst>
        </c:ser>
        <c:ser>
          <c:idx val="3"/>
          <c:order val="4"/>
          <c:tx>
            <c:strRef>
              <c:f>'2002_2025_AYLIK_IHR'!$A$71</c:f>
              <c:strCache>
                <c:ptCount val="1"/>
                <c:pt idx="0">
                  <c:v>2013</c:v>
                </c:pt>
              </c:strCache>
            </c:strRef>
          </c:tx>
          <c:marker>
            <c:symbol val="none"/>
          </c:marker>
          <c:val>
            <c:numRef>
              <c:f>'2002_2025_AYLIK_IHR'!$C$71:$N$71</c:f>
              <c:numCache>
                <c:formatCode>#,##0</c:formatCode>
                <c:ptCount val="12"/>
                <c:pt idx="0">
                  <c:v>11481521.079</c:v>
                </c:pt>
                <c:pt idx="1">
                  <c:v>12385690.909</c:v>
                </c:pt>
                <c:pt idx="2">
                  <c:v>13122058.141000001</c:v>
                </c:pt>
                <c:pt idx="3">
                  <c:v>12468202.903000001</c:v>
                </c:pt>
                <c:pt idx="4">
                  <c:v>13277209.017000001</c:v>
                </c:pt>
                <c:pt idx="5">
                  <c:v>12399973.961999999</c:v>
                </c:pt>
                <c:pt idx="6">
                  <c:v>13059519.685000001</c:v>
                </c:pt>
                <c:pt idx="7">
                  <c:v>11118300.903000001</c:v>
                </c:pt>
                <c:pt idx="8">
                  <c:v>13060371.039000001</c:v>
                </c:pt>
                <c:pt idx="9">
                  <c:v>12053704.638</c:v>
                </c:pt>
                <c:pt idx="10">
                  <c:v>14201227.351</c:v>
                </c:pt>
                <c:pt idx="11">
                  <c:v>13174857.460000001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1E5-4CDB-95E4-8E6D668BA313}"/>
            </c:ext>
          </c:extLst>
        </c:ser>
        <c:ser>
          <c:idx val="4"/>
          <c:order val="5"/>
          <c:tx>
            <c:strRef>
              <c:f>'2002_2025_AYLIK_IHR'!$A$72</c:f>
              <c:strCache>
                <c:ptCount val="1"/>
                <c:pt idx="0">
                  <c:v>2014</c:v>
                </c:pt>
              </c:strCache>
            </c:strRef>
          </c:tx>
          <c:marker>
            <c:symbol val="diamond"/>
            <c:size val="5"/>
          </c:marker>
          <c:val>
            <c:numRef>
              <c:f>'2002_2025_AYLIK_IHR'!$C$72:$N$72</c:f>
              <c:numCache>
                <c:formatCode>#,##0</c:formatCode>
                <c:ptCount val="12"/>
                <c:pt idx="0">
                  <c:v>12399761.948000001</c:v>
                </c:pt>
                <c:pt idx="1">
                  <c:v>13053292.493000001</c:v>
                </c:pt>
                <c:pt idx="2">
                  <c:v>14680110.779999999</c:v>
                </c:pt>
                <c:pt idx="3">
                  <c:v>13371185.664000001</c:v>
                </c:pt>
                <c:pt idx="4">
                  <c:v>13681906.159</c:v>
                </c:pt>
                <c:pt idx="5">
                  <c:v>12880924.245999999</c:v>
                </c:pt>
                <c:pt idx="6">
                  <c:v>13344776.958000001</c:v>
                </c:pt>
                <c:pt idx="7">
                  <c:v>11386828.925000001</c:v>
                </c:pt>
                <c:pt idx="8">
                  <c:v>13583120.905999999</c:v>
                </c:pt>
                <c:pt idx="9">
                  <c:v>12891630.102</c:v>
                </c:pt>
                <c:pt idx="10">
                  <c:v>13067348.107000001</c:v>
                </c:pt>
                <c:pt idx="11">
                  <c:v>13269271.402000001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1E5-4CDB-95E4-8E6D668BA313}"/>
            </c:ext>
          </c:extLst>
        </c:ser>
        <c:ser>
          <c:idx val="1"/>
          <c:order val="6"/>
          <c:tx>
            <c:strRef>
              <c:f>'2002_2025_AYLIK_IHR'!$A$73</c:f>
              <c:strCache>
                <c:ptCount val="1"/>
                <c:pt idx="0">
                  <c:v>2015</c:v>
                </c:pt>
              </c:strCache>
            </c:strRef>
          </c:tx>
          <c:marker>
            <c:symbol val="none"/>
          </c:marker>
          <c:val>
            <c:numRef>
              <c:f>'2002_2025_AYLIK_IHR'!$C$73:$N$73</c:f>
              <c:numCache>
                <c:formatCode>#,##0</c:formatCode>
                <c:ptCount val="12"/>
                <c:pt idx="0">
                  <c:v>12301766.75</c:v>
                </c:pt>
                <c:pt idx="1">
                  <c:v>12231860.140000001</c:v>
                </c:pt>
                <c:pt idx="2">
                  <c:v>12519910.437999999</c:v>
                </c:pt>
                <c:pt idx="3">
                  <c:v>13349346.866</c:v>
                </c:pt>
                <c:pt idx="4">
                  <c:v>11080385.127</c:v>
                </c:pt>
                <c:pt idx="5">
                  <c:v>11949647.085999999</c:v>
                </c:pt>
                <c:pt idx="6">
                  <c:v>11129358.973999999</c:v>
                </c:pt>
                <c:pt idx="7">
                  <c:v>11022045.344000001</c:v>
                </c:pt>
                <c:pt idx="8">
                  <c:v>11581703.842</c:v>
                </c:pt>
                <c:pt idx="9">
                  <c:v>13240039.088</c:v>
                </c:pt>
                <c:pt idx="10">
                  <c:v>11681989.013</c:v>
                </c:pt>
                <c:pt idx="11">
                  <c:v>11750818.76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1E5-4CDB-95E4-8E6D668BA313}"/>
            </c:ext>
          </c:extLst>
        </c:ser>
        <c:ser>
          <c:idx val="2"/>
          <c:order val="7"/>
          <c:tx>
            <c:strRef>
              <c:f>'2002_2025_AYLIK_IHR'!$A$74</c:f>
              <c:strCache>
                <c:ptCount val="1"/>
                <c:pt idx="0">
                  <c:v>2016</c:v>
                </c:pt>
              </c:strCache>
            </c:strRef>
          </c:tx>
          <c:marker>
            <c:symbol val="none"/>
          </c:marker>
          <c:val>
            <c:numRef>
              <c:f>'2002_2025_AYLIK_IHR'!$C$74:$N$74</c:f>
              <c:numCache>
                <c:formatCode>#,##0</c:formatCode>
                <c:ptCount val="12"/>
                <c:pt idx="0">
                  <c:v>9546115.4000000004</c:v>
                </c:pt>
                <c:pt idx="1">
                  <c:v>12366388.057</c:v>
                </c:pt>
                <c:pt idx="2">
                  <c:v>12757672.093</c:v>
                </c:pt>
                <c:pt idx="3">
                  <c:v>11950497.685000001</c:v>
                </c:pt>
                <c:pt idx="4">
                  <c:v>12098611.067</c:v>
                </c:pt>
                <c:pt idx="5">
                  <c:v>12864154.060000001</c:v>
                </c:pt>
                <c:pt idx="6">
                  <c:v>9850124.8719999995</c:v>
                </c:pt>
                <c:pt idx="7">
                  <c:v>11830762.82</c:v>
                </c:pt>
                <c:pt idx="8">
                  <c:v>10901638.452</c:v>
                </c:pt>
                <c:pt idx="9">
                  <c:v>12796159.91</c:v>
                </c:pt>
                <c:pt idx="10">
                  <c:v>12786936.247</c:v>
                </c:pt>
                <c:pt idx="11">
                  <c:v>12780523.145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1E5-4CDB-95E4-8E6D668BA313}"/>
            </c:ext>
          </c:extLst>
        </c:ser>
        <c:ser>
          <c:idx val="8"/>
          <c:order val="8"/>
          <c:tx>
            <c:strRef>
              <c:f>'2002_2025_AYLIK_IHR'!$A$75</c:f>
              <c:strCache>
                <c:ptCount val="1"/>
                <c:pt idx="0">
                  <c:v>2017</c:v>
                </c:pt>
              </c:strCache>
            </c:strRef>
          </c:tx>
          <c:marker>
            <c:symbol val="none"/>
          </c:marker>
          <c:val>
            <c:numRef>
              <c:f>'2002_2025_AYLIK_IHR'!$C$75:$N$75</c:f>
              <c:numCache>
                <c:formatCode>#,##0</c:formatCode>
                <c:ptCount val="12"/>
                <c:pt idx="0">
                  <c:v>11247585.677000133</c:v>
                </c:pt>
                <c:pt idx="1">
                  <c:v>12089908.933999483</c:v>
                </c:pt>
                <c:pt idx="2">
                  <c:v>14470814.05899963</c:v>
                </c:pt>
                <c:pt idx="3">
                  <c:v>12859938.790999187</c:v>
                </c:pt>
                <c:pt idx="4">
                  <c:v>13582079.73099998</c:v>
                </c:pt>
                <c:pt idx="5">
                  <c:v>13125306.943999315</c:v>
                </c:pt>
                <c:pt idx="6">
                  <c:v>12612074.05599888</c:v>
                </c:pt>
                <c:pt idx="7">
                  <c:v>13248462.990000026</c:v>
                </c:pt>
                <c:pt idx="8">
                  <c:v>11810080.804999635</c:v>
                </c:pt>
                <c:pt idx="9">
                  <c:v>13912699.49399944</c:v>
                </c:pt>
                <c:pt idx="10">
                  <c:v>14188323.115998682</c:v>
                </c:pt>
                <c:pt idx="11">
                  <c:v>13845665.816998869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1E5-4CDB-95E4-8E6D668BA313}"/>
            </c:ext>
          </c:extLst>
        </c:ser>
        <c:ser>
          <c:idx val="9"/>
          <c:order val="9"/>
          <c:tx>
            <c:strRef>
              <c:f>'2002_2025_AYLIK_IHR'!$A$76</c:f>
              <c:strCache>
                <c:ptCount val="1"/>
                <c:pt idx="0">
                  <c:v>2018</c:v>
                </c:pt>
              </c:strCache>
            </c:strRef>
          </c:tx>
          <c:marker>
            <c:symbol val="none"/>
          </c:marker>
          <c:val>
            <c:numRef>
              <c:f>'2002_2025_AYLIK_IHR'!$C$76:$N$76</c:f>
              <c:numCache>
                <c:formatCode>#,##0</c:formatCode>
                <c:ptCount val="12"/>
                <c:pt idx="0">
                  <c:v>13080096.762</c:v>
                </c:pt>
                <c:pt idx="1">
                  <c:v>13827132.654999999</c:v>
                </c:pt>
                <c:pt idx="2">
                  <c:v>16338253.918</c:v>
                </c:pt>
                <c:pt idx="3">
                  <c:v>14530822.873</c:v>
                </c:pt>
                <c:pt idx="4">
                  <c:v>15166648.044</c:v>
                </c:pt>
                <c:pt idx="5">
                  <c:v>13657091.159</c:v>
                </c:pt>
                <c:pt idx="6">
                  <c:v>14771360.698000001</c:v>
                </c:pt>
                <c:pt idx="7">
                  <c:v>12926754.198999999</c:v>
                </c:pt>
                <c:pt idx="8">
                  <c:v>15247368.846000001</c:v>
                </c:pt>
                <c:pt idx="9">
                  <c:v>16590652.49</c:v>
                </c:pt>
                <c:pt idx="10">
                  <c:v>16386878.392999999</c:v>
                </c:pt>
                <c:pt idx="11">
                  <c:v>14645696.251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E1E5-4CDB-95E4-8E6D668BA313}"/>
            </c:ext>
          </c:extLst>
        </c:ser>
        <c:ser>
          <c:idx val="10"/>
          <c:order val="10"/>
          <c:tx>
            <c:strRef>
              <c:f>'2002_2025_AYLIK_IHR'!$A$77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val>
            <c:numRef>
              <c:f>'2002_2025_AYLIK_IHR'!$C$77:$N$77</c:f>
              <c:numCache>
                <c:formatCode>#,##0</c:formatCode>
                <c:ptCount val="12"/>
                <c:pt idx="0">
                  <c:v>13874826.012</c:v>
                </c:pt>
                <c:pt idx="1">
                  <c:v>14323043.041999999</c:v>
                </c:pt>
                <c:pt idx="2">
                  <c:v>16335862.397</c:v>
                </c:pt>
                <c:pt idx="3">
                  <c:v>15340619.824999999</c:v>
                </c:pt>
                <c:pt idx="4">
                  <c:v>16855105.096999999</c:v>
                </c:pt>
                <c:pt idx="5">
                  <c:v>11634653.880999999</c:v>
                </c:pt>
                <c:pt idx="6">
                  <c:v>15932004.723999999</c:v>
                </c:pt>
                <c:pt idx="7">
                  <c:v>13222876.222999999</c:v>
                </c:pt>
                <c:pt idx="8">
                  <c:v>15273579.960999999</c:v>
                </c:pt>
                <c:pt idx="9">
                  <c:v>16410781.68</c:v>
                </c:pt>
                <c:pt idx="10">
                  <c:v>16242650.391000001</c:v>
                </c:pt>
                <c:pt idx="11">
                  <c:v>15386718.469000001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E1E5-4CDB-95E4-8E6D668BA313}"/>
            </c:ext>
          </c:extLst>
        </c:ser>
        <c:ser>
          <c:idx val="11"/>
          <c:order val="11"/>
          <c:tx>
            <c:strRef>
              <c:f>'2002_2025_AYLIK_IHR'!$A$79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val>
            <c:numRef>
              <c:f>'2002_2025_AYLIK_IHR'!$C$79:$N$79</c:f>
              <c:numCache>
                <c:formatCode>#,##0</c:formatCode>
                <c:ptCount val="12"/>
                <c:pt idx="0">
                  <c:v>15306487.643915899</c:v>
                </c:pt>
                <c:pt idx="1">
                  <c:v>15777151.373676499</c:v>
                </c:pt>
                <c:pt idx="2">
                  <c:v>18125533.345878098</c:v>
                </c:pt>
                <c:pt idx="3">
                  <c:v>18106582.520971801</c:v>
                </c:pt>
                <c:pt idx="4">
                  <c:v>18587253.5966384</c:v>
                </c:pt>
                <c:pt idx="5">
                  <c:v>19036800.670268498</c:v>
                </c:pt>
                <c:pt idx="6">
                  <c:v>19020902.292177301</c:v>
                </c:pt>
                <c:pt idx="7">
                  <c:v>18681996.8976386</c:v>
                </c:pt>
                <c:pt idx="8">
                  <c:v>19984264.497713201</c:v>
                </c:pt>
                <c:pt idx="9">
                  <c:v>21100833.1277362</c:v>
                </c:pt>
                <c:pt idx="10">
                  <c:v>20749365.9948617</c:v>
                </c:pt>
                <c:pt idx="11">
                  <c:v>21316881.481321499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E1E5-4CDB-95E4-8E6D668BA313}"/>
            </c:ext>
          </c:extLst>
        </c:ser>
        <c:ser>
          <c:idx val="12"/>
          <c:order val="12"/>
          <c:tx>
            <c:strRef>
              <c:f>'2002_2025_AYLIK_IHR'!$A$80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'2002_2025_AYLIK_IHR'!$C$80:$N$80</c:f>
              <c:numCache>
                <c:formatCode>#,##0</c:formatCode>
                <c:ptCount val="12"/>
                <c:pt idx="0">
                  <c:v>17553745.067000002</c:v>
                </c:pt>
                <c:pt idx="1">
                  <c:v>19904331.120000001</c:v>
                </c:pt>
                <c:pt idx="2">
                  <c:v>22609642.478</c:v>
                </c:pt>
                <c:pt idx="3">
                  <c:v>23330991.125</c:v>
                </c:pt>
                <c:pt idx="4">
                  <c:v>18931811.633000001</c:v>
                </c:pt>
                <c:pt idx="5">
                  <c:v>23359482.375999998</c:v>
                </c:pt>
                <c:pt idx="6">
                  <c:v>18536547.530999999</c:v>
                </c:pt>
                <c:pt idx="7">
                  <c:v>21275849.662</c:v>
                </c:pt>
                <c:pt idx="8">
                  <c:v>22596774.302000001</c:v>
                </c:pt>
                <c:pt idx="9">
                  <c:v>21300785.131999999</c:v>
                </c:pt>
                <c:pt idx="10">
                  <c:v>21871038.612</c:v>
                </c:pt>
                <c:pt idx="11">
                  <c:v>22898748.625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E1E5-4CDB-95E4-8E6D668BA313}"/>
            </c:ext>
          </c:extLst>
        </c:ser>
        <c:ser>
          <c:idx val="13"/>
          <c:order val="13"/>
          <c:tx>
            <c:strRef>
              <c:f>'2002_2025_AYLIK_IHR'!$A$81</c:f>
              <c:strCache>
                <c:ptCount val="1"/>
                <c:pt idx="0">
                  <c:v>2023</c:v>
                </c:pt>
              </c:strCache>
            </c:strRef>
          </c:tx>
          <c:marker>
            <c:symbol val="none"/>
          </c:marker>
          <c:val>
            <c:numRef>
              <c:f>'2002_2025_AYLIK_IHR'!$C$81:$N$81</c:f>
              <c:numCache>
                <c:formatCode>#,##0</c:formatCode>
                <c:ptCount val="12"/>
                <c:pt idx="0">
                  <c:v>19331708.510000002</c:v>
                </c:pt>
                <c:pt idx="1">
                  <c:v>18565677.539999999</c:v>
                </c:pt>
                <c:pt idx="2">
                  <c:v>23562969.530000001</c:v>
                </c:pt>
                <c:pt idx="3">
                  <c:v>19250045.120000001</c:v>
                </c:pt>
                <c:pt idx="4">
                  <c:v>21633011.899999999</c:v>
                </c:pt>
                <c:pt idx="5">
                  <c:v>20773219.280000001</c:v>
                </c:pt>
                <c:pt idx="6">
                  <c:v>19779817.07</c:v>
                </c:pt>
                <c:pt idx="7">
                  <c:v>21556272.84</c:v>
                </c:pt>
                <c:pt idx="8">
                  <c:v>22411385.84</c:v>
                </c:pt>
                <c:pt idx="9">
                  <c:v>22804540.82</c:v>
                </c:pt>
                <c:pt idx="10">
                  <c:v>23000729.800000001</c:v>
                </c:pt>
                <c:pt idx="11">
                  <c:v>22958050.77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E1E5-4CDB-95E4-8E6D668BA313}"/>
            </c:ext>
          </c:extLst>
        </c:ser>
        <c:ser>
          <c:idx val="14"/>
          <c:order val="14"/>
          <c:tx>
            <c:strRef>
              <c:f>'2002_2025_AYLIK_IHR'!$A$82</c:f>
              <c:strCache>
                <c:ptCount val="1"/>
                <c:pt idx="0">
                  <c:v>2024</c:v>
                </c:pt>
              </c:strCache>
            </c:strRef>
          </c:tx>
          <c:marker>
            <c:symbol val="none"/>
          </c:marker>
          <c:val>
            <c:numRef>
              <c:f>'2002_2025_AYLIK_IHR'!$C$82:$N$82</c:f>
              <c:numCache>
                <c:formatCode>#,##0</c:formatCode>
                <c:ptCount val="12"/>
                <c:pt idx="0">
                  <c:v>20001298.27</c:v>
                </c:pt>
                <c:pt idx="1">
                  <c:v>21091634.199999999</c:v>
                </c:pt>
                <c:pt idx="2">
                  <c:v>22649379.760000002</c:v>
                </c:pt>
                <c:pt idx="3">
                  <c:v>19292500.23</c:v>
                </c:pt>
                <c:pt idx="4">
                  <c:v>24181308</c:v>
                </c:pt>
                <c:pt idx="5">
                  <c:v>19014324.09</c:v>
                </c:pt>
                <c:pt idx="6">
                  <c:v>22475956.559999999</c:v>
                </c:pt>
                <c:pt idx="7">
                  <c:v>22002516.940000001</c:v>
                </c:pt>
                <c:pt idx="8">
                  <c:v>21956259.059999999</c:v>
                </c:pt>
                <c:pt idx="9">
                  <c:v>23474531.809999999</c:v>
                </c:pt>
                <c:pt idx="10">
                  <c:v>22238256.82</c:v>
                </c:pt>
                <c:pt idx="11">
                  <c:v>23422303.34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59-4024-98C6-37C968540464}"/>
            </c:ext>
          </c:extLst>
        </c:ser>
        <c:ser>
          <c:idx val="15"/>
          <c:order val="15"/>
          <c:tx>
            <c:strRef>
              <c:f>'2002_2025_AYLIK_IHR'!$A$83</c:f>
              <c:strCache>
                <c:ptCount val="1"/>
                <c:pt idx="0">
                  <c:v>2025</c:v>
                </c:pt>
              </c:strCache>
            </c:strRef>
          </c:tx>
          <c:marker>
            <c:symbol val="none"/>
          </c:marker>
          <c:val>
            <c:numRef>
              <c:f>'2002_2025_AYLIK_IHR'!$C$83:$N$83</c:f>
              <c:numCache>
                <c:formatCode>#,##0</c:formatCode>
                <c:ptCount val="12"/>
                <c:pt idx="0">
                  <c:v>21160013.609999999</c:v>
                </c:pt>
                <c:pt idx="1">
                  <c:v>20748522.940000001</c:v>
                </c:pt>
                <c:pt idx="2">
                  <c:v>23414625.59</c:v>
                </c:pt>
                <c:pt idx="3">
                  <c:v>20923571.171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A77-4325-81E8-91D86E947E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907356832"/>
        <c:axId val="-1907355200"/>
      </c:lineChart>
      <c:catAx>
        <c:axId val="-1907356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552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735520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BİN DOLAR</a:t>
                </a:r>
              </a:p>
            </c:rich>
          </c:tx>
          <c:layout>
            <c:manualLayout>
              <c:xMode val="edge"/>
              <c:yMode val="edge"/>
              <c:x val="2.150537634408603E-2"/>
              <c:y val="0.375000596516344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56832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9420487158731332"/>
          <c:y val="0.12982311034650079"/>
          <c:w val="9.0619591554171E-2"/>
          <c:h val="0.8001488784490173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YILLAR İTİBARİYLE TÜRKİYE İHRACATI 2002-2025 (1.000 $)</a:t>
            </a:r>
          </a:p>
        </c:rich>
      </c:tx>
      <c:layout>
        <c:manualLayout>
          <c:xMode val="edge"/>
          <c:yMode val="edge"/>
          <c:x val="0.19840230689799673"/>
          <c:y val="3.29113924050634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84821140056188"/>
          <c:y val="5.9915611814345994E-2"/>
          <c:w val="0.84702378111826926"/>
          <c:h val="0.826160337552742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'2002_2025_AYLIK_IHR'!$A$60:$A$83</c:f>
              <c:strCache>
                <c:ptCount val="24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  <c:pt idx="22">
                  <c:v>2024</c:v>
                </c:pt>
                <c:pt idx="23">
                  <c:v>2025</c:v>
                </c:pt>
              </c:strCache>
            </c:strRef>
          </c:tx>
          <c:spPr>
            <a:gradFill rotWithShape="0">
              <a:gsLst>
                <a:gs pos="0">
                  <a:srgbClr val="000080">
                    <a:gamma/>
                    <a:shade val="46275"/>
                    <a:invGamma/>
                  </a:srgbClr>
                </a:gs>
                <a:gs pos="100000">
                  <a:srgbClr val="000080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1"/>
              <c:layout>
                <c:manualLayout>
                  <c:x val="-8.8007759257078529E-17"/>
                  <c:y val="-1.937472479084110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5E6-4797-88B2-A0F0DBD07AE7}"/>
                </c:ext>
              </c:extLst>
            </c:dLbl>
            <c:dLbl>
              <c:idx val="12"/>
              <c:layout>
                <c:manualLayout>
                  <c:x val="-8.8007759257078529E-17"/>
                  <c:y val="-3.170409511228533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5E6-4797-88B2-A0F0DBD07AE7}"/>
                </c:ext>
              </c:extLst>
            </c:dLbl>
            <c:dLbl>
              <c:idx val="14"/>
              <c:layout>
                <c:manualLayout>
                  <c:x val="-3.6003590153273236E-3"/>
                  <c:y val="-2.994275649493621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5E6-4797-88B2-A0F0DBD07AE7}"/>
                </c:ext>
              </c:extLst>
            </c:dLbl>
            <c:dLbl>
              <c:idx val="15"/>
              <c:layout>
                <c:manualLayout>
                  <c:x val="-2.4002393435515489E-3"/>
                  <c:y val="-1.761338617349185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5E6-4797-88B2-A0F0DBD07AE7}"/>
                </c:ext>
              </c:extLst>
            </c:dLbl>
            <c:dLbl>
              <c:idx val="17"/>
              <c:layout>
                <c:manualLayout>
                  <c:x val="0"/>
                  <c:y val="-1.409070893879348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5E6-4797-88B2-A0F0DBD07AE7}"/>
                </c:ext>
              </c:extLst>
            </c:dLbl>
            <c:dLbl>
              <c:idx val="21"/>
              <c:layout>
                <c:manualLayout>
                  <c:x val="1.2001196717755986E-3"/>
                  <c:y val="-2.289740202553942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5E6-4797-88B2-A0F0DBD07AE7}"/>
                </c:ext>
              </c:extLst>
            </c:dLbl>
            <c:dLbl>
              <c:idx val="22"/>
              <c:layout>
                <c:manualLayout>
                  <c:x val="0"/>
                  <c:y val="-1.232937032144429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5E6-4797-88B2-A0F0DBD07AE7}"/>
                </c:ext>
              </c:extLst>
            </c:dLbl>
            <c:dLbl>
              <c:idx val="23"/>
              <c:layout>
                <c:manualLayout>
                  <c:x val="0"/>
                  <c:y val="-2.289740202553941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7D5-4437-B957-29C56D8D4C2C}"/>
                </c:ext>
              </c:extLst>
            </c:dLbl>
            <c:spPr>
              <a:noFill/>
            </c:spPr>
            <c:txPr>
              <a:bodyPr anchor="ctr" anchorCtr="0"/>
              <a:lstStyle/>
              <a:p>
                <a:pPr>
                  <a:defRPr sz="1025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'2002_2025_AYLIK_IHR'!$A$60:$A$83</c:f>
              <c:numCache>
                <c:formatCode>General</c:formatCode>
                <c:ptCount val="24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  <c:pt idx="22">
                  <c:v>2024</c:v>
                </c:pt>
                <c:pt idx="23">
                  <c:v>2025</c:v>
                </c:pt>
              </c:numCache>
            </c:numRef>
          </c:cat>
          <c:val>
            <c:numRef>
              <c:f>'2002_2025_AYLIK_IHR'!$O$60:$O$83</c:f>
              <c:numCache>
                <c:formatCode>#,##0</c:formatCode>
                <c:ptCount val="24"/>
                <c:pt idx="0">
                  <c:v>36059089.028999999</c:v>
                </c:pt>
                <c:pt idx="1">
                  <c:v>47252836.302000001</c:v>
                </c:pt>
                <c:pt idx="2">
                  <c:v>63167152.819999993</c:v>
                </c:pt>
                <c:pt idx="3">
                  <c:v>73476408.142999992</c:v>
                </c:pt>
                <c:pt idx="4">
                  <c:v>85534675.517999992</c:v>
                </c:pt>
                <c:pt idx="5">
                  <c:v>107271749.90399998</c:v>
                </c:pt>
                <c:pt idx="6">
                  <c:v>132027195.626</c:v>
                </c:pt>
                <c:pt idx="7">
                  <c:v>102142612.603</c:v>
                </c:pt>
                <c:pt idx="8">
                  <c:v>113883219.18399999</c:v>
                </c:pt>
                <c:pt idx="9">
                  <c:v>134906868.83000001</c:v>
                </c:pt>
                <c:pt idx="10">
                  <c:v>152461736.55599999</c:v>
                </c:pt>
                <c:pt idx="11">
                  <c:v>151802637.08700001</c:v>
                </c:pt>
                <c:pt idx="12">
                  <c:v>157610157.69</c:v>
                </c:pt>
                <c:pt idx="13">
                  <c:v>143838871.428</c:v>
                </c:pt>
                <c:pt idx="14">
                  <c:v>142529583.80799997</c:v>
                </c:pt>
                <c:pt idx="15">
                  <c:v>156992940.41399324</c:v>
                </c:pt>
                <c:pt idx="16">
                  <c:v>177168756.28799999</c:v>
                </c:pt>
                <c:pt idx="17">
                  <c:v>180832721.70199999</c:v>
                </c:pt>
                <c:pt idx="18">
                  <c:v>169637755.31000003</c:v>
                </c:pt>
                <c:pt idx="19">
                  <c:v>225794053.44279772</c:v>
                </c:pt>
                <c:pt idx="20">
                  <c:v>254169747.66300002</c:v>
                </c:pt>
                <c:pt idx="21">
                  <c:v>255627429.02000001</c:v>
                </c:pt>
                <c:pt idx="22">
                  <c:v>261800269.08000001</c:v>
                </c:pt>
                <c:pt idx="23">
                  <c:v>86246733.311000004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3F-4C54-B889-9BE2071BB4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907361184"/>
        <c:axId val="-1907354656"/>
      </c:barChart>
      <c:catAx>
        <c:axId val="-1907361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546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735465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61184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99CCFF">
                <a:gamma/>
                <a:shade val="46275"/>
                <a:invGamma/>
              </a:srgbClr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HUBUBAT BAKLİYAT VE YAĞLI TOHUMLAR İHRACATI</a:t>
            </a:r>
            <a:r>
              <a:rPr lang="tr-TR" baseline="0"/>
              <a:t> </a:t>
            </a:r>
          </a:p>
          <a:p>
            <a:pPr algn="ctr"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(Bin</a:t>
            </a:r>
            <a:r>
              <a:rPr lang="tr-TR" baseline="0"/>
              <a:t> </a:t>
            </a:r>
            <a:r>
              <a:rPr lang="tr-TR"/>
              <a:t>$)</a:t>
            </a:r>
          </a:p>
        </c:rich>
      </c:tx>
      <c:layout>
        <c:manualLayout>
          <c:xMode val="edge"/>
          <c:yMode val="edge"/>
          <c:x val="0.1179279583917041"/>
          <c:y val="2.33478277901829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01458855482493"/>
          <c:y val="0.2178477690288714"/>
          <c:w val="0.82208753132894641"/>
          <c:h val="0.5031322462644926"/>
        </c:manualLayout>
      </c:layout>
      <c:lineChart>
        <c:grouping val="standard"/>
        <c:varyColors val="0"/>
        <c:ser>
          <c:idx val="1"/>
          <c:order val="0"/>
          <c:tx>
            <c:strRef>
              <c:f>'2002_2025_AYLIK_IHR'!$A$4</c:f>
              <c:strCache>
                <c:ptCount val="1"/>
                <c:pt idx="0">
                  <c:v>2025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'2002_2025_AYLIK_IHR'!$C$1:$N$1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'2002_2025_AYLIK_IHR'!$C$4:$N$4</c:f>
              <c:numCache>
                <c:formatCode>#,##0</c:formatCode>
                <c:ptCount val="12"/>
                <c:pt idx="0">
                  <c:v>1026758.04166</c:v>
                </c:pt>
                <c:pt idx="1">
                  <c:v>1064204.3112699999</c:v>
                </c:pt>
                <c:pt idx="2">
                  <c:v>1119162.7851799999</c:v>
                </c:pt>
                <c:pt idx="3">
                  <c:v>969051.64489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54-4AD7-8D6F-3E8D49121D16}"/>
            </c:ext>
          </c:extLst>
        </c:ser>
        <c:ser>
          <c:idx val="0"/>
          <c:order val="1"/>
          <c:tx>
            <c:strRef>
              <c:f>'2002_2025_AYLIK_IHR'!$A$5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  <a:ln w="9525">
                <a:noFill/>
              </a:ln>
            </c:spPr>
          </c:marker>
          <c:val>
            <c:numRef>
              <c:f>'2002_2025_AYLIK_IHR'!$C$5:$N$5</c:f>
              <c:numCache>
                <c:formatCode>#,##0</c:formatCode>
                <c:ptCount val="12"/>
                <c:pt idx="0">
                  <c:v>1010012.11451</c:v>
                </c:pt>
                <c:pt idx="1">
                  <c:v>1046831.47796</c:v>
                </c:pt>
                <c:pt idx="2">
                  <c:v>1037467.4981</c:v>
                </c:pt>
                <c:pt idx="3">
                  <c:v>864923.04662000004</c:v>
                </c:pt>
                <c:pt idx="4">
                  <c:v>1059528.9378800001</c:v>
                </c:pt>
                <c:pt idx="5">
                  <c:v>809210.32958000002</c:v>
                </c:pt>
                <c:pt idx="6">
                  <c:v>941717.77703</c:v>
                </c:pt>
                <c:pt idx="7">
                  <c:v>964892.61820999999</c:v>
                </c:pt>
                <c:pt idx="8">
                  <c:v>943319.16697999998</c:v>
                </c:pt>
                <c:pt idx="9">
                  <c:v>1034056.65477</c:v>
                </c:pt>
                <c:pt idx="10">
                  <c:v>1057423.70511</c:v>
                </c:pt>
                <c:pt idx="11">
                  <c:v>1129445.3509500001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154-4AD7-8D6F-3E8D49121D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7351392"/>
        <c:axId val="-1907348672"/>
      </c:lineChart>
      <c:catAx>
        <c:axId val="-1907351392"/>
        <c:scaling>
          <c:orientation val="minMax"/>
        </c:scaling>
        <c:delete val="0"/>
        <c:axPos val="b"/>
        <c:numFmt formatCode="#\ ?/?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486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734867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5139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2453397313065929"/>
          <c:y val="0.16911505464801974"/>
          <c:w val="0.27353783231083845"/>
          <c:h val="7.385865945861244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YAŞ MEYVE VE SEBZE İHRACATI (Bin $)</a:t>
            </a:r>
          </a:p>
        </c:rich>
      </c:tx>
      <c:layout>
        <c:manualLayout>
          <c:xMode val="edge"/>
          <c:yMode val="edge"/>
          <c:x val="0.20612266323852377"/>
          <c:y val="1.76100628930817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93892193371522"/>
          <c:y val="0.18113240922097806"/>
          <c:w val="0.81836816243638633"/>
          <c:h val="0.55471800323924569"/>
        </c:manualLayout>
      </c:layout>
      <c:lineChart>
        <c:grouping val="standard"/>
        <c:varyColors val="0"/>
        <c:ser>
          <c:idx val="1"/>
          <c:order val="0"/>
          <c:tx>
            <c:strRef>
              <c:f>'2002_2025_AYLIK_IHR'!$A$6</c:f>
              <c:strCache>
                <c:ptCount val="1"/>
                <c:pt idx="0">
                  <c:v>2025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'2002_2025_AYLIK_IHR'!$C$1:$N$1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'2002_2025_AYLIK_IHR'!$C$6:$N$6</c:f>
              <c:numCache>
                <c:formatCode>#,##0</c:formatCode>
                <c:ptCount val="12"/>
                <c:pt idx="0">
                  <c:v>353213.43254000001</c:v>
                </c:pt>
                <c:pt idx="1">
                  <c:v>319154.34557</c:v>
                </c:pt>
                <c:pt idx="2">
                  <c:v>298476.13906000002</c:v>
                </c:pt>
                <c:pt idx="3">
                  <c:v>237462.44488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EC4-4A2A-8F37-E7F2A36BC1BD}"/>
            </c:ext>
          </c:extLst>
        </c:ser>
        <c:ser>
          <c:idx val="0"/>
          <c:order val="1"/>
          <c:tx>
            <c:strRef>
              <c:f>'2002_2025_AYLIK_IHR'!$A$7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'2002_2025_AYLIK_IHR'!$C$7:$N$7</c:f>
              <c:numCache>
                <c:formatCode>#,##0</c:formatCode>
                <c:ptCount val="12"/>
                <c:pt idx="0">
                  <c:v>365786.03013999999</c:v>
                </c:pt>
                <c:pt idx="1">
                  <c:v>318978.49057999998</c:v>
                </c:pt>
                <c:pt idx="2">
                  <c:v>276701.53295999998</c:v>
                </c:pt>
                <c:pt idx="3">
                  <c:v>211805.69589</c:v>
                </c:pt>
                <c:pt idx="4">
                  <c:v>283633.45166999998</c:v>
                </c:pt>
                <c:pt idx="5">
                  <c:v>259744.38430000001</c:v>
                </c:pt>
                <c:pt idx="6">
                  <c:v>205539.19399999999</c:v>
                </c:pt>
                <c:pt idx="7">
                  <c:v>213029.55345000001</c:v>
                </c:pt>
                <c:pt idx="8">
                  <c:v>267547.43411999999</c:v>
                </c:pt>
                <c:pt idx="9">
                  <c:v>289011.94835000002</c:v>
                </c:pt>
                <c:pt idx="10">
                  <c:v>359844.66897</c:v>
                </c:pt>
                <c:pt idx="11">
                  <c:v>349164.62488999998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EC4-4A2A-8F37-E7F2A36BC1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7352480"/>
        <c:axId val="-1907360096"/>
      </c:lineChart>
      <c:catAx>
        <c:axId val="-1907352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600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7360096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5248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3849740211045048"/>
          <c:y val="0.13836477987421383"/>
          <c:w val="0.2729795918367347"/>
          <c:h val="7.4694795226068436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MEYVE SEBZE MAMULLERİ İHRACATI (Bin $)</a:t>
            </a:r>
          </a:p>
        </c:rich>
      </c:tx>
      <c:layout>
        <c:manualLayout>
          <c:xMode val="edge"/>
          <c:yMode val="edge"/>
          <c:x val="0.16973458072342185"/>
          <c:y val="2.334630350194552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905951940056574"/>
          <c:y val="0.18417639429312582"/>
          <c:w val="0.83435749448311181"/>
          <c:h val="0.57587548638132469"/>
        </c:manualLayout>
      </c:layout>
      <c:lineChart>
        <c:grouping val="standard"/>
        <c:varyColors val="0"/>
        <c:ser>
          <c:idx val="1"/>
          <c:order val="0"/>
          <c:tx>
            <c:strRef>
              <c:f>'2002_2025_AYLIK_IHR'!$A$8</c:f>
              <c:strCache>
                <c:ptCount val="1"/>
                <c:pt idx="0">
                  <c:v>2025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'2002_2025_AYLIK_IHR'!$C$1:$N$1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'2002_2025_AYLIK_IHR'!$C$8:$N$8</c:f>
              <c:numCache>
                <c:formatCode>#,##0</c:formatCode>
                <c:ptCount val="12"/>
                <c:pt idx="0">
                  <c:v>210401.32797000001</c:v>
                </c:pt>
                <c:pt idx="1">
                  <c:v>199142.00245</c:v>
                </c:pt>
                <c:pt idx="2">
                  <c:v>224504.12028999999</c:v>
                </c:pt>
                <c:pt idx="3">
                  <c:v>199213.88279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523-4BDD-ACF4-0487D79D0841}"/>
            </c:ext>
          </c:extLst>
        </c:ser>
        <c:ser>
          <c:idx val="0"/>
          <c:order val="1"/>
          <c:tx>
            <c:strRef>
              <c:f>'2002_2025_AYLIK_IHR'!$A$9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'2002_2025_AYLIK_IHR'!$C$9:$N$9</c:f>
              <c:numCache>
                <c:formatCode>#,##0</c:formatCode>
                <c:ptCount val="12"/>
                <c:pt idx="0">
                  <c:v>232088.57702</c:v>
                </c:pt>
                <c:pt idx="1">
                  <c:v>234169.64285</c:v>
                </c:pt>
                <c:pt idx="2">
                  <c:v>239526.91080000001</c:v>
                </c:pt>
                <c:pt idx="3">
                  <c:v>199500.29772999999</c:v>
                </c:pt>
                <c:pt idx="4">
                  <c:v>216838.20627</c:v>
                </c:pt>
                <c:pt idx="5">
                  <c:v>164240.44820000001</c:v>
                </c:pt>
                <c:pt idx="6">
                  <c:v>225422.53841000001</c:v>
                </c:pt>
                <c:pt idx="7">
                  <c:v>219206.78563</c:v>
                </c:pt>
                <c:pt idx="8">
                  <c:v>227167.44631999999</c:v>
                </c:pt>
                <c:pt idx="9">
                  <c:v>277397.79888000002</c:v>
                </c:pt>
                <c:pt idx="10">
                  <c:v>242634.28364000001</c:v>
                </c:pt>
                <c:pt idx="11">
                  <c:v>247571.56177999999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523-4BDD-ACF4-0487D79D08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7363904"/>
        <c:axId val="-1907359552"/>
      </c:lineChart>
      <c:catAx>
        <c:axId val="-1907363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595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735955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ysDash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6390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812676789634418"/>
          <c:y val="0.12710765239948119"/>
          <c:w val="0.27353783231083845"/>
          <c:h val="7.7019925038553066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13" Type="http://schemas.openxmlformats.org/officeDocument/2006/relationships/chart" Target="../charts/chart32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chart" Target="../charts/chart10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71438</xdr:colOff>
      <xdr:row>0</xdr:row>
      <xdr:rowOff>0</xdr:rowOff>
    </xdr:from>
    <xdr:to>
      <xdr:col>0</xdr:col>
      <xdr:colOff>3452812</xdr:colOff>
      <xdr:row>3</xdr:row>
      <xdr:rowOff>119062</xdr:rowOff>
    </xdr:to>
    <xdr:pic>
      <xdr:nvPicPr>
        <xdr:cNvPr id="4" name="Resi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438" y="0"/>
          <a:ext cx="3381374" cy="785812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19050</xdr:rowOff>
    </xdr:from>
    <xdr:to>
      <xdr:col>6</xdr:col>
      <xdr:colOff>457200</xdr:colOff>
      <xdr:row>19</xdr:row>
      <xdr:rowOff>0</xdr:rowOff>
    </xdr:to>
    <xdr:graphicFrame macro="">
      <xdr:nvGraphicFramePr>
        <xdr:cNvPr id="2" name="Chart 1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20</xdr:row>
      <xdr:rowOff>19050</xdr:rowOff>
    </xdr:from>
    <xdr:to>
      <xdr:col>6</xdr:col>
      <xdr:colOff>476250</xdr:colOff>
      <xdr:row>36</xdr:row>
      <xdr:rowOff>0</xdr:rowOff>
    </xdr:to>
    <xdr:graphicFrame macro="">
      <xdr:nvGraphicFramePr>
        <xdr:cNvPr id="3" name="Chart 13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</xdr:colOff>
      <xdr:row>37</xdr:row>
      <xdr:rowOff>38100</xdr:rowOff>
    </xdr:from>
    <xdr:to>
      <xdr:col>6</xdr:col>
      <xdr:colOff>485775</xdr:colOff>
      <xdr:row>53</xdr:row>
      <xdr:rowOff>0</xdr:rowOff>
    </xdr:to>
    <xdr:graphicFrame macro="">
      <xdr:nvGraphicFramePr>
        <xdr:cNvPr id="4" name="Chart 14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1</xdr:row>
      <xdr:rowOff>66675</xdr:rowOff>
    </xdr:from>
    <xdr:to>
      <xdr:col>6</xdr:col>
      <xdr:colOff>219074</xdr:colOff>
      <xdr:row>16</xdr:row>
      <xdr:rowOff>95250</xdr:rowOff>
    </xdr:to>
    <xdr:graphicFrame macro="">
      <xdr:nvGraphicFramePr>
        <xdr:cNvPr id="2" name="Chart 17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47624</xdr:colOff>
      <xdr:row>83</xdr:row>
      <xdr:rowOff>19050</xdr:rowOff>
    </xdr:from>
    <xdr:to>
      <xdr:col>6</xdr:col>
      <xdr:colOff>266699</xdr:colOff>
      <xdr:row>98</xdr:row>
      <xdr:rowOff>142875</xdr:rowOff>
    </xdr:to>
    <xdr:graphicFrame macro="">
      <xdr:nvGraphicFramePr>
        <xdr:cNvPr id="3" name="Chart 18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32</xdr:row>
      <xdr:rowOff>123825</xdr:rowOff>
    </xdr:from>
    <xdr:to>
      <xdr:col>6</xdr:col>
      <xdr:colOff>190500</xdr:colOff>
      <xdr:row>48</xdr:row>
      <xdr:rowOff>76200</xdr:rowOff>
    </xdr:to>
    <xdr:graphicFrame macro="">
      <xdr:nvGraphicFramePr>
        <xdr:cNvPr id="4" name="Chart 19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28575</xdr:colOff>
      <xdr:row>66</xdr:row>
      <xdr:rowOff>9525</xdr:rowOff>
    </xdr:from>
    <xdr:to>
      <xdr:col>6</xdr:col>
      <xdr:colOff>228600</xdr:colOff>
      <xdr:row>82</xdr:row>
      <xdr:rowOff>38100</xdr:rowOff>
    </xdr:to>
    <xdr:graphicFrame macro="">
      <xdr:nvGraphicFramePr>
        <xdr:cNvPr id="5" name="Chart 20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28574</xdr:colOff>
      <xdr:row>18</xdr:row>
      <xdr:rowOff>19050</xdr:rowOff>
    </xdr:from>
    <xdr:to>
      <xdr:col>6</xdr:col>
      <xdr:colOff>228599</xdr:colOff>
      <xdr:row>32</xdr:row>
      <xdr:rowOff>57150</xdr:rowOff>
    </xdr:to>
    <xdr:graphicFrame macro="">
      <xdr:nvGraphicFramePr>
        <xdr:cNvPr id="6" name="Chart 21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85725</xdr:colOff>
      <xdr:row>99</xdr:row>
      <xdr:rowOff>123825</xdr:rowOff>
    </xdr:from>
    <xdr:to>
      <xdr:col>6</xdr:col>
      <xdr:colOff>219075</xdr:colOff>
      <xdr:row>115</xdr:row>
      <xdr:rowOff>85725</xdr:rowOff>
    </xdr:to>
    <xdr:graphicFrame macro="">
      <xdr:nvGraphicFramePr>
        <xdr:cNvPr id="7" name="Chart 22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57150</xdr:colOff>
      <xdr:row>133</xdr:row>
      <xdr:rowOff>28575</xdr:rowOff>
    </xdr:from>
    <xdr:to>
      <xdr:col>6</xdr:col>
      <xdr:colOff>190500</xdr:colOff>
      <xdr:row>148</xdr:row>
      <xdr:rowOff>152400</xdr:rowOff>
    </xdr:to>
    <xdr:graphicFrame macro="">
      <xdr:nvGraphicFramePr>
        <xdr:cNvPr id="8" name="Chart 23"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28575</xdr:colOff>
      <xdr:row>149</xdr:row>
      <xdr:rowOff>142875</xdr:rowOff>
    </xdr:from>
    <xdr:to>
      <xdr:col>6</xdr:col>
      <xdr:colOff>238125</xdr:colOff>
      <xdr:row>165</xdr:row>
      <xdr:rowOff>123825</xdr:rowOff>
    </xdr:to>
    <xdr:graphicFrame macro="">
      <xdr:nvGraphicFramePr>
        <xdr:cNvPr id="9" name="Chart 24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76200</xdr:colOff>
      <xdr:row>116</xdr:row>
      <xdr:rowOff>66675</xdr:rowOff>
    </xdr:from>
    <xdr:to>
      <xdr:col>6</xdr:col>
      <xdr:colOff>219075</xdr:colOff>
      <xdr:row>132</xdr:row>
      <xdr:rowOff>57150</xdr:rowOff>
    </xdr:to>
    <xdr:graphicFrame macro="">
      <xdr:nvGraphicFramePr>
        <xdr:cNvPr id="10" name="Chart 25"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19050</xdr:colOff>
      <xdr:row>199</xdr:row>
      <xdr:rowOff>66675</xdr:rowOff>
    </xdr:from>
    <xdr:to>
      <xdr:col>6</xdr:col>
      <xdr:colOff>247650</xdr:colOff>
      <xdr:row>216</xdr:row>
      <xdr:rowOff>76200</xdr:rowOff>
    </xdr:to>
    <xdr:graphicFrame macro="">
      <xdr:nvGraphicFramePr>
        <xdr:cNvPr id="11" name="Chart 26">
          <a:extLst>
            <a:ext uri="{FF2B5EF4-FFF2-40B4-BE49-F238E27FC236}">
              <a16:creationId xmlns:a16="http://schemas.microsoft.com/office/drawing/2014/main" id="{00000000-0008-0000-0C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49</xdr:row>
      <xdr:rowOff>114300</xdr:rowOff>
    </xdr:from>
    <xdr:to>
      <xdr:col>6</xdr:col>
      <xdr:colOff>228600</xdr:colOff>
      <xdr:row>65</xdr:row>
      <xdr:rowOff>66675</xdr:rowOff>
    </xdr:to>
    <xdr:graphicFrame macro="">
      <xdr:nvGraphicFramePr>
        <xdr:cNvPr id="12" name="Chart 26">
          <a:extLst>
            <a:ext uri="{FF2B5EF4-FFF2-40B4-BE49-F238E27FC236}">
              <a16:creationId xmlns:a16="http://schemas.microsoft.com/office/drawing/2014/main" id="{00000000-0008-0000-0C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28575</xdr:colOff>
      <xdr:row>166</xdr:row>
      <xdr:rowOff>57150</xdr:rowOff>
    </xdr:from>
    <xdr:to>
      <xdr:col>6</xdr:col>
      <xdr:colOff>257175</xdr:colOff>
      <xdr:row>182</xdr:row>
      <xdr:rowOff>9525</xdr:rowOff>
    </xdr:to>
    <xdr:graphicFrame macro="">
      <xdr:nvGraphicFramePr>
        <xdr:cNvPr id="13" name="Chart 26">
          <a:extLst>
            <a:ext uri="{FF2B5EF4-FFF2-40B4-BE49-F238E27FC236}">
              <a16:creationId xmlns:a16="http://schemas.microsoft.com/office/drawing/2014/main" id="{00000000-0008-0000-0C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28575</xdr:colOff>
      <xdr:row>182</xdr:row>
      <xdr:rowOff>133350</xdr:rowOff>
    </xdr:from>
    <xdr:to>
      <xdr:col>6</xdr:col>
      <xdr:colOff>257175</xdr:colOff>
      <xdr:row>198</xdr:row>
      <xdr:rowOff>85725</xdr:rowOff>
    </xdr:to>
    <xdr:graphicFrame macro="">
      <xdr:nvGraphicFramePr>
        <xdr:cNvPr id="14" name="Chart 26">
          <a:extLst>
            <a:ext uri="{FF2B5EF4-FFF2-40B4-BE49-F238E27FC236}">
              <a16:creationId xmlns:a16="http://schemas.microsoft.com/office/drawing/2014/main" id="{00000000-0008-0000-0C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35719</xdr:colOff>
      <xdr:row>0</xdr:row>
      <xdr:rowOff>0</xdr:rowOff>
    </xdr:from>
    <xdr:to>
      <xdr:col>1</xdr:col>
      <xdr:colOff>440530</xdr:colOff>
      <xdr:row>3</xdr:row>
      <xdr:rowOff>119062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719" y="0"/>
          <a:ext cx="3381374" cy="78581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23813</xdr:colOff>
      <xdr:row>0</xdr:row>
      <xdr:rowOff>0</xdr:rowOff>
    </xdr:from>
    <xdr:to>
      <xdr:col>0</xdr:col>
      <xdr:colOff>3036307</xdr:colOff>
      <xdr:row>3</xdr:row>
      <xdr:rowOff>142873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813" y="0"/>
          <a:ext cx="3012494" cy="64293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23813</xdr:rowOff>
    </xdr:from>
    <xdr:to>
      <xdr:col>2</xdr:col>
      <xdr:colOff>380999</xdr:colOff>
      <xdr:row>3</xdr:row>
      <xdr:rowOff>142875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3813"/>
          <a:ext cx="3381374" cy="78581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38</xdr:row>
      <xdr:rowOff>19050</xdr:rowOff>
    </xdr:from>
    <xdr:to>
      <xdr:col>9</xdr:col>
      <xdr:colOff>123825</xdr:colOff>
      <xdr:row>52</xdr:row>
      <xdr:rowOff>38100</xdr:rowOff>
    </xdr:to>
    <xdr:graphicFrame macro="">
      <xdr:nvGraphicFramePr>
        <xdr:cNvPr id="2" name="Chart 13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53</xdr:row>
      <xdr:rowOff>9525</xdr:rowOff>
    </xdr:from>
    <xdr:to>
      <xdr:col>9</xdr:col>
      <xdr:colOff>123824</xdr:colOff>
      <xdr:row>68</xdr:row>
      <xdr:rowOff>85725</xdr:rowOff>
    </xdr:to>
    <xdr:graphicFrame macro="">
      <xdr:nvGraphicFramePr>
        <xdr:cNvPr id="3" name="Chart 14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19050</xdr:colOff>
      <xdr:row>3</xdr:row>
      <xdr:rowOff>142875</xdr:rowOff>
    </xdr:from>
    <xdr:to>
      <xdr:col>9</xdr:col>
      <xdr:colOff>152400</xdr:colOff>
      <xdr:row>19</xdr:row>
      <xdr:rowOff>152400</xdr:rowOff>
    </xdr:to>
    <xdr:graphicFrame macro="">
      <xdr:nvGraphicFramePr>
        <xdr:cNvPr id="4" name="Chart 16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19050</xdr:colOff>
      <xdr:row>22</xdr:row>
      <xdr:rowOff>95250</xdr:rowOff>
    </xdr:from>
    <xdr:to>
      <xdr:col>9</xdr:col>
      <xdr:colOff>114300</xdr:colOff>
      <xdr:row>37</xdr:row>
      <xdr:rowOff>114300</xdr:rowOff>
    </xdr:to>
    <xdr:graphicFrame macro="">
      <xdr:nvGraphicFramePr>
        <xdr:cNvPr id="5" name="Chart 18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476250</xdr:colOff>
      <xdr:row>3</xdr:row>
      <xdr:rowOff>49905</xdr:rowOff>
    </xdr:to>
    <xdr:pic>
      <xdr:nvPicPr>
        <xdr:cNvPr id="7" name="Resim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0"/>
          <a:ext cx="2305050" cy="53568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38100</xdr:rowOff>
    </xdr:from>
    <xdr:to>
      <xdr:col>11</xdr:col>
      <xdr:colOff>518160</xdr:colOff>
      <xdr:row>20</xdr:row>
      <xdr:rowOff>152400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38096</xdr:colOff>
      <xdr:row>22</xdr:row>
      <xdr:rowOff>38101</xdr:rowOff>
    </xdr:from>
    <xdr:to>
      <xdr:col>18</xdr:col>
      <xdr:colOff>142875</xdr:colOff>
      <xdr:row>65</xdr:row>
      <xdr:rowOff>142875</xdr:rowOff>
    </xdr:to>
    <xdr:graphicFrame macro="">
      <xdr:nvGraphicFramePr>
        <xdr:cNvPr id="3" name="Chart 6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28575</xdr:rowOff>
    </xdr:from>
    <xdr:to>
      <xdr:col>7</xdr:col>
      <xdr:colOff>295275</xdr:colOff>
      <xdr:row>17</xdr:row>
      <xdr:rowOff>152400</xdr:rowOff>
    </xdr:to>
    <xdr:graphicFrame macro="">
      <xdr:nvGraphicFramePr>
        <xdr:cNvPr id="2" name="Chart 1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18</xdr:row>
      <xdr:rowOff>66675</xdr:rowOff>
    </xdr:from>
    <xdr:to>
      <xdr:col>7</xdr:col>
      <xdr:colOff>304800</xdr:colOff>
      <xdr:row>34</xdr:row>
      <xdr:rowOff>0</xdr:rowOff>
    </xdr:to>
    <xdr:graphicFrame macro="">
      <xdr:nvGraphicFramePr>
        <xdr:cNvPr id="3" name="Chart 1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34</xdr:row>
      <xdr:rowOff>95250</xdr:rowOff>
    </xdr:from>
    <xdr:to>
      <xdr:col>7</xdr:col>
      <xdr:colOff>295275</xdr:colOff>
      <xdr:row>49</xdr:row>
      <xdr:rowOff>114300</xdr:rowOff>
    </xdr:to>
    <xdr:graphicFrame macro="">
      <xdr:nvGraphicFramePr>
        <xdr:cNvPr id="4" name="Chart 1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9525</xdr:colOff>
      <xdr:row>50</xdr:row>
      <xdr:rowOff>9525</xdr:rowOff>
    </xdr:from>
    <xdr:to>
      <xdr:col>7</xdr:col>
      <xdr:colOff>285750</xdr:colOff>
      <xdr:row>66</xdr:row>
      <xdr:rowOff>47625</xdr:rowOff>
    </xdr:to>
    <xdr:graphicFrame macro="">
      <xdr:nvGraphicFramePr>
        <xdr:cNvPr id="5" name="Chart 1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57150</xdr:rowOff>
    </xdr:from>
    <xdr:to>
      <xdr:col>6</xdr:col>
      <xdr:colOff>447675</xdr:colOff>
      <xdr:row>16</xdr:row>
      <xdr:rowOff>19050</xdr:rowOff>
    </xdr:to>
    <xdr:graphicFrame macro="">
      <xdr:nvGraphicFramePr>
        <xdr:cNvPr id="2" name="Chart 12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16</xdr:row>
      <xdr:rowOff>95251</xdr:rowOff>
    </xdr:from>
    <xdr:to>
      <xdr:col>6</xdr:col>
      <xdr:colOff>447675</xdr:colOff>
      <xdr:row>32</xdr:row>
      <xdr:rowOff>133351</xdr:rowOff>
    </xdr:to>
    <xdr:graphicFrame macro="">
      <xdr:nvGraphicFramePr>
        <xdr:cNvPr id="3" name="Chart 13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33</xdr:row>
      <xdr:rowOff>9525</xdr:rowOff>
    </xdr:from>
    <xdr:to>
      <xdr:col>6</xdr:col>
      <xdr:colOff>476250</xdr:colOff>
      <xdr:row>47</xdr:row>
      <xdr:rowOff>114300</xdr:rowOff>
    </xdr:to>
    <xdr:graphicFrame macro="">
      <xdr:nvGraphicFramePr>
        <xdr:cNvPr id="4" name="Chart 14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28575</xdr:colOff>
      <xdr:row>48</xdr:row>
      <xdr:rowOff>47625</xdr:rowOff>
    </xdr:from>
    <xdr:to>
      <xdr:col>6</xdr:col>
      <xdr:colOff>466725</xdr:colOff>
      <xdr:row>65</xdr:row>
      <xdr:rowOff>0</xdr:rowOff>
    </xdr:to>
    <xdr:graphicFrame macro="">
      <xdr:nvGraphicFramePr>
        <xdr:cNvPr id="5" name="Chart 15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3</xdr:row>
      <xdr:rowOff>9525</xdr:rowOff>
    </xdr:from>
    <xdr:to>
      <xdr:col>7</xdr:col>
      <xdr:colOff>333375</xdr:colOff>
      <xdr:row>18</xdr:row>
      <xdr:rowOff>123825</xdr:rowOff>
    </xdr:to>
    <xdr:graphicFrame macro="">
      <xdr:nvGraphicFramePr>
        <xdr:cNvPr id="2" name="Chart 10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95250</xdr:colOff>
      <xdr:row>22</xdr:row>
      <xdr:rowOff>0</xdr:rowOff>
    </xdr:from>
    <xdr:to>
      <xdr:col>7</xdr:col>
      <xdr:colOff>314325</xdr:colOff>
      <xdr:row>38</xdr:row>
      <xdr:rowOff>0</xdr:rowOff>
    </xdr:to>
    <xdr:graphicFrame macro="">
      <xdr:nvGraphicFramePr>
        <xdr:cNvPr id="3" name="Chart 11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5"/>
  <sheetViews>
    <sheetView showGridLines="0" tabSelected="1" zoomScale="80" zoomScaleNormal="80" workbookViewId="0">
      <pane xSplit="1" ySplit="7" topLeftCell="B8" activePane="bottomRight" state="frozen"/>
      <selection activeCell="B16" sqref="B16"/>
      <selection pane="topRight" activeCell="B16" sqref="B16"/>
      <selection pane="bottomLeft" activeCell="B16" sqref="B16"/>
      <selection pane="bottomRight" activeCell="B8" sqref="B8"/>
    </sheetView>
  </sheetViews>
  <sheetFormatPr defaultColWidth="9.109375" defaultRowHeight="13.2" x14ac:dyDescent="0.25"/>
  <cols>
    <col min="1" max="1" width="52.33203125" style="1" customWidth="1"/>
    <col min="2" max="2" width="17.88671875" style="1" customWidth="1"/>
    <col min="3" max="3" width="17" style="1" bestFit="1" customWidth="1"/>
    <col min="4" max="4" width="10.5546875" style="1" bestFit="1" customWidth="1"/>
    <col min="5" max="5" width="13.5546875" style="1" bestFit="1" customWidth="1"/>
    <col min="6" max="7" width="18.88671875" style="1" bestFit="1" customWidth="1"/>
    <col min="8" max="8" width="10.33203125" style="1" bestFit="1" customWidth="1"/>
    <col min="9" max="9" width="13.5546875" style="1" bestFit="1" customWidth="1"/>
    <col min="10" max="11" width="18.6640625" style="1" bestFit="1" customWidth="1"/>
    <col min="12" max="13" width="9.44140625" style="1" bestFit="1" customWidth="1"/>
    <col min="14" max="16384" width="9.109375" style="1"/>
  </cols>
  <sheetData>
    <row r="1" spans="1:13" ht="24.6" x14ac:dyDescent="0.4">
      <c r="B1" s="129" t="s">
        <v>119</v>
      </c>
      <c r="C1" s="129"/>
      <c r="D1" s="129"/>
      <c r="E1" s="129"/>
      <c r="F1" s="129"/>
      <c r="G1" s="129"/>
      <c r="H1" s="129"/>
      <c r="I1" s="129"/>
      <c r="J1" s="129"/>
      <c r="K1" s="57"/>
      <c r="L1" s="57"/>
      <c r="M1" s="57"/>
    </row>
    <row r="2" spans="1:13" x14ac:dyDescent="0.25">
      <c r="D2" s="2"/>
    </row>
    <row r="3" spans="1:13" x14ac:dyDescent="0.25">
      <c r="D3" s="2"/>
    </row>
    <row r="4" spans="1:13" x14ac:dyDescent="0.25">
      <c r="B4" s="2"/>
      <c r="C4" s="2"/>
      <c r="D4" s="2"/>
      <c r="E4" s="2"/>
      <c r="F4" s="2"/>
      <c r="G4" s="2"/>
      <c r="H4" s="2"/>
      <c r="I4" s="2"/>
    </row>
    <row r="5" spans="1:13" ht="24.6" x14ac:dyDescent="0.25">
      <c r="A5" s="126" t="s">
        <v>120</v>
      </c>
      <c r="B5" s="127"/>
      <c r="C5" s="127"/>
      <c r="D5" s="127"/>
      <c r="E5" s="127"/>
      <c r="F5" s="127"/>
      <c r="G5" s="127"/>
      <c r="H5" s="127"/>
      <c r="I5" s="127"/>
      <c r="J5" s="127"/>
      <c r="K5" s="127"/>
      <c r="L5" s="127"/>
      <c r="M5" s="128"/>
    </row>
    <row r="6" spans="1:13" ht="17.399999999999999" x14ac:dyDescent="0.25">
      <c r="A6" s="3"/>
      <c r="B6" s="125" t="s">
        <v>121</v>
      </c>
      <c r="C6" s="125"/>
      <c r="D6" s="125"/>
      <c r="E6" s="125"/>
      <c r="F6" s="125" t="s">
        <v>122</v>
      </c>
      <c r="G6" s="125"/>
      <c r="H6" s="125"/>
      <c r="I6" s="125"/>
      <c r="J6" s="125" t="s">
        <v>101</v>
      </c>
      <c r="K6" s="125"/>
      <c r="L6" s="125"/>
      <c r="M6" s="125"/>
    </row>
    <row r="7" spans="1:13" ht="28.2" x14ac:dyDescent="0.3">
      <c r="A7" s="4" t="s">
        <v>1</v>
      </c>
      <c r="B7" s="5">
        <v>2024</v>
      </c>
      <c r="C7" s="6">
        <v>2025</v>
      </c>
      <c r="D7" s="7" t="s">
        <v>111</v>
      </c>
      <c r="E7" s="7" t="s">
        <v>112</v>
      </c>
      <c r="F7" s="5">
        <v>2024</v>
      </c>
      <c r="G7" s="6">
        <v>2025</v>
      </c>
      <c r="H7" s="7" t="s">
        <v>111</v>
      </c>
      <c r="I7" s="7" t="s">
        <v>112</v>
      </c>
      <c r="J7" s="5" t="s">
        <v>123</v>
      </c>
      <c r="K7" s="5" t="s">
        <v>124</v>
      </c>
      <c r="L7" s="7" t="s">
        <v>111</v>
      </c>
      <c r="M7" s="7" t="s">
        <v>112</v>
      </c>
    </row>
    <row r="8" spans="1:13" ht="16.8" x14ac:dyDescent="0.3">
      <c r="A8" s="73" t="s">
        <v>2</v>
      </c>
      <c r="B8" s="8">
        <f>B9+B18+B20</f>
        <v>2582539.8404099997</v>
      </c>
      <c r="C8" s="8">
        <f>C9+C18+C20</f>
        <v>2789001.3012099997</v>
      </c>
      <c r="D8" s="10">
        <f t="shared" ref="D8:D45" si="0">(C8-B8)/B8*100</f>
        <v>7.9945121298582764</v>
      </c>
      <c r="E8" s="10">
        <f t="shared" ref="E8:E45" si="1">C8/C$45*100</f>
        <v>13.32947076011358</v>
      </c>
      <c r="F8" s="8">
        <f>F9+F18+F20</f>
        <v>11851252.05233</v>
      </c>
      <c r="G8" s="8">
        <f>G9+G18+G20</f>
        <v>11891236.550980002</v>
      </c>
      <c r="H8" s="10">
        <f t="shared" ref="H8:H45" si="2">(G8-F8)/F8*100</f>
        <v>0.33738628183289937</v>
      </c>
      <c r="I8" s="10">
        <f t="shared" ref="I8:I45" si="3">G8/G$45*100</f>
        <v>13.787463124562196</v>
      </c>
      <c r="J8" s="8">
        <f>J9+J18+J20</f>
        <v>35792711.533749998</v>
      </c>
      <c r="K8" s="8">
        <f>K9+K18+K20</f>
        <v>36238040.559900001</v>
      </c>
      <c r="L8" s="10">
        <f t="shared" ref="L8:L45" si="4">(K8-J8)/J8*100</f>
        <v>1.2441891297620447</v>
      </c>
      <c r="M8" s="10">
        <f t="shared" ref="M8:M45" si="5">K8/K$45*100</f>
        <v>13.674103282183371</v>
      </c>
    </row>
    <row r="9" spans="1:13" ht="15.6" x14ac:dyDescent="0.3">
      <c r="A9" s="9" t="s">
        <v>3</v>
      </c>
      <c r="B9" s="8">
        <f>B10+B11+B12+B13+B14+B15+B16+B17</f>
        <v>1697498.1536299998</v>
      </c>
      <c r="C9" s="8">
        <f>C10+C11+C12+C13+C14+C15+C16+C17</f>
        <v>1878576.88769</v>
      </c>
      <c r="D9" s="10">
        <f t="shared" si="0"/>
        <v>10.667389161677375</v>
      </c>
      <c r="E9" s="10">
        <f t="shared" si="1"/>
        <v>8.9782803917034073</v>
      </c>
      <c r="F9" s="8">
        <f>F10+F11+F12+F13+F14+F15+F16+F17</f>
        <v>8068279.9451700002</v>
      </c>
      <c r="G9" s="8">
        <f>G10+G11+G12+G13+G14+G15+G16+G17</f>
        <v>8227812.9292700011</v>
      </c>
      <c r="H9" s="10">
        <f t="shared" si="2"/>
        <v>1.9772861772787624</v>
      </c>
      <c r="I9" s="10">
        <f t="shared" si="3"/>
        <v>9.539854570360653</v>
      </c>
      <c r="J9" s="8">
        <f>J10+J11+J12+J13+J14+J15+J16+J17</f>
        <v>24224613.114870001</v>
      </c>
      <c r="K9" s="8">
        <f>K10+K11+K12+K13+K14+K15+K16+K17</f>
        <v>24602460.728289999</v>
      </c>
      <c r="L9" s="10">
        <f t="shared" si="4"/>
        <v>1.5597673805079719</v>
      </c>
      <c r="M9" s="10">
        <f t="shared" si="5"/>
        <v>9.2835204055366862</v>
      </c>
    </row>
    <row r="10" spans="1:13" ht="13.8" x14ac:dyDescent="0.25">
      <c r="A10" s="11" t="s">
        <v>125</v>
      </c>
      <c r="B10" s="12">
        <v>864923.04662000004</v>
      </c>
      <c r="C10" s="12">
        <v>969051.64489</v>
      </c>
      <c r="D10" s="13">
        <f t="shared" si="0"/>
        <v>12.039059275495104</v>
      </c>
      <c r="E10" s="13">
        <f t="shared" si="1"/>
        <v>4.6313874288969483</v>
      </c>
      <c r="F10" s="12">
        <v>3959234.1371900002</v>
      </c>
      <c r="G10" s="12">
        <v>4179176.7829999998</v>
      </c>
      <c r="H10" s="13">
        <f t="shared" si="2"/>
        <v>5.5551815878739683</v>
      </c>
      <c r="I10" s="13">
        <f t="shared" si="3"/>
        <v>4.8456058829214248</v>
      </c>
      <c r="J10" s="12">
        <v>12507364.090290001</v>
      </c>
      <c r="K10" s="12">
        <v>12118771.32351</v>
      </c>
      <c r="L10" s="13">
        <f t="shared" si="4"/>
        <v>-3.106911767937429</v>
      </c>
      <c r="M10" s="13">
        <f t="shared" si="5"/>
        <v>4.5729109016509994</v>
      </c>
    </row>
    <row r="11" spans="1:13" ht="13.8" x14ac:dyDescent="0.25">
      <c r="A11" s="11" t="s">
        <v>126</v>
      </c>
      <c r="B11" s="12">
        <v>211805.69589</v>
      </c>
      <c r="C11" s="12">
        <v>237462.44488</v>
      </c>
      <c r="D11" s="13">
        <f t="shared" si="0"/>
        <v>12.11334231697181</v>
      </c>
      <c r="E11" s="13">
        <f t="shared" si="1"/>
        <v>1.1349039938704257</v>
      </c>
      <c r="F11" s="12">
        <v>1173271.74957</v>
      </c>
      <c r="G11" s="12">
        <v>1208306.3620500001</v>
      </c>
      <c r="H11" s="13">
        <f t="shared" si="2"/>
        <v>2.9860611996189452</v>
      </c>
      <c r="I11" s="13">
        <f t="shared" si="3"/>
        <v>1.4009879745067644</v>
      </c>
      <c r="J11" s="12">
        <v>3487198.7305399999</v>
      </c>
      <c r="K11" s="12">
        <v>3435821.6217999998</v>
      </c>
      <c r="L11" s="13">
        <f t="shared" si="4"/>
        <v>-1.4733060175220987</v>
      </c>
      <c r="M11" s="13">
        <f t="shared" si="5"/>
        <v>1.2964768235190034</v>
      </c>
    </row>
    <row r="12" spans="1:13" ht="13.8" x14ac:dyDescent="0.25">
      <c r="A12" s="11" t="s">
        <v>127</v>
      </c>
      <c r="B12" s="12">
        <v>199500.29772999999</v>
      </c>
      <c r="C12" s="12">
        <v>199213.88279</v>
      </c>
      <c r="D12" s="13">
        <f t="shared" si="0"/>
        <v>-0.14356617170948613</v>
      </c>
      <c r="E12" s="13">
        <f t="shared" si="1"/>
        <v>0.95210268439313916</v>
      </c>
      <c r="F12" s="12">
        <v>905285.42839999998</v>
      </c>
      <c r="G12" s="12">
        <v>833261.33349999995</v>
      </c>
      <c r="H12" s="13">
        <f t="shared" si="2"/>
        <v>-7.955954292481576</v>
      </c>
      <c r="I12" s="13">
        <f t="shared" si="3"/>
        <v>0.96613668893904525</v>
      </c>
      <c r="J12" s="12">
        <v>2590543.7130999998</v>
      </c>
      <c r="K12" s="12">
        <v>2653740.4026299999</v>
      </c>
      <c r="L12" s="13">
        <f t="shared" si="4"/>
        <v>2.4395145007754047</v>
      </c>
      <c r="M12" s="13">
        <f t="shared" si="5"/>
        <v>1.0013654101877751</v>
      </c>
    </row>
    <row r="13" spans="1:13" ht="13.8" x14ac:dyDescent="0.25">
      <c r="A13" s="11" t="s">
        <v>128</v>
      </c>
      <c r="B13" s="12">
        <v>114264.85248</v>
      </c>
      <c r="C13" s="12">
        <v>133557.62330000001</v>
      </c>
      <c r="D13" s="13">
        <f t="shared" si="0"/>
        <v>16.884256533194979</v>
      </c>
      <c r="E13" s="13">
        <f t="shared" si="1"/>
        <v>0.63831179777336677</v>
      </c>
      <c r="F13" s="12">
        <v>602224.83302999998</v>
      </c>
      <c r="G13" s="12">
        <v>606491.48242000001</v>
      </c>
      <c r="H13" s="13">
        <f t="shared" si="2"/>
        <v>0.70848114458068034</v>
      </c>
      <c r="I13" s="13">
        <f t="shared" si="3"/>
        <v>0.70320516401952082</v>
      </c>
      <c r="J13" s="12">
        <v>1717677.7939899999</v>
      </c>
      <c r="K13" s="12">
        <v>1855257.2507199999</v>
      </c>
      <c r="L13" s="13">
        <f t="shared" si="4"/>
        <v>8.0096195695943742</v>
      </c>
      <c r="M13" s="13">
        <f t="shared" si="5"/>
        <v>0.70006487297322151</v>
      </c>
    </row>
    <row r="14" spans="1:13" ht="13.8" x14ac:dyDescent="0.25">
      <c r="A14" s="11" t="s">
        <v>129</v>
      </c>
      <c r="B14" s="12">
        <v>176404.54832999999</v>
      </c>
      <c r="C14" s="12">
        <v>209809.99113000001</v>
      </c>
      <c r="D14" s="13">
        <f t="shared" si="0"/>
        <v>18.936837579441804</v>
      </c>
      <c r="E14" s="13">
        <f t="shared" si="1"/>
        <v>1.0027446529815902</v>
      </c>
      <c r="F14" s="12">
        <v>779924.05172999995</v>
      </c>
      <c r="G14" s="12">
        <v>853091.99413999997</v>
      </c>
      <c r="H14" s="13">
        <f t="shared" si="2"/>
        <v>9.3814189019689138</v>
      </c>
      <c r="I14" s="13">
        <f t="shared" si="3"/>
        <v>0.98912963009680688</v>
      </c>
      <c r="J14" s="12">
        <v>2064519.00823</v>
      </c>
      <c r="K14" s="12">
        <v>2707197.83513</v>
      </c>
      <c r="L14" s="13">
        <f t="shared" si="4"/>
        <v>31.129712264116954</v>
      </c>
      <c r="M14" s="13">
        <f t="shared" si="5"/>
        <v>1.021537098334022</v>
      </c>
    </row>
    <row r="15" spans="1:13" ht="13.8" x14ac:dyDescent="0.25">
      <c r="A15" s="11" t="s">
        <v>130</v>
      </c>
      <c r="B15" s="12">
        <v>49173.907709999999</v>
      </c>
      <c r="C15" s="12">
        <v>36881.294249999999</v>
      </c>
      <c r="D15" s="13">
        <f t="shared" si="0"/>
        <v>-24.998244053523077</v>
      </c>
      <c r="E15" s="13">
        <f t="shared" si="1"/>
        <v>0.17626672783811087</v>
      </c>
      <c r="F15" s="12">
        <v>293647.64207</v>
      </c>
      <c r="G15" s="12">
        <v>182188.51826000001</v>
      </c>
      <c r="H15" s="13">
        <f t="shared" si="2"/>
        <v>-37.956757637927929</v>
      </c>
      <c r="I15" s="13">
        <f t="shared" si="3"/>
        <v>0.21124106533910977</v>
      </c>
      <c r="J15" s="12">
        <v>788152.00676999998</v>
      </c>
      <c r="K15" s="12">
        <v>701711.49664999999</v>
      </c>
      <c r="L15" s="13">
        <f t="shared" si="4"/>
        <v>-10.967492232145673</v>
      </c>
      <c r="M15" s="13">
        <f t="shared" si="5"/>
        <v>0.26478461117749924</v>
      </c>
    </row>
    <row r="16" spans="1:13" ht="13.8" x14ac:dyDescent="0.25">
      <c r="A16" s="11" t="s">
        <v>131</v>
      </c>
      <c r="B16" s="12">
        <v>67010.118220000004</v>
      </c>
      <c r="C16" s="12">
        <v>77655.260739999998</v>
      </c>
      <c r="D16" s="13">
        <f t="shared" si="0"/>
        <v>15.885873361767654</v>
      </c>
      <c r="E16" s="13">
        <f t="shared" si="1"/>
        <v>0.37113769970410182</v>
      </c>
      <c r="F16" s="12">
        <v>291349.79139000003</v>
      </c>
      <c r="G16" s="12">
        <v>294114.99398999999</v>
      </c>
      <c r="H16" s="13">
        <f t="shared" si="2"/>
        <v>0.94910059375963918</v>
      </c>
      <c r="I16" s="13">
        <f t="shared" si="3"/>
        <v>0.34101580745055154</v>
      </c>
      <c r="J16" s="12">
        <v>933261.54786000005</v>
      </c>
      <c r="K16" s="12">
        <v>981455.05145999999</v>
      </c>
      <c r="L16" s="13">
        <f t="shared" si="4"/>
        <v>5.1639868491859815</v>
      </c>
      <c r="M16" s="13">
        <f t="shared" si="5"/>
        <v>0.37034336109594734</v>
      </c>
    </row>
    <row r="17" spans="1:13" ht="13.8" x14ac:dyDescent="0.25">
      <c r="A17" s="11" t="s">
        <v>132</v>
      </c>
      <c r="B17" s="12">
        <v>14415.68665</v>
      </c>
      <c r="C17" s="12">
        <v>14944.745709999999</v>
      </c>
      <c r="D17" s="13">
        <f t="shared" si="0"/>
        <v>3.6700233075612778</v>
      </c>
      <c r="E17" s="13">
        <f t="shared" si="1"/>
        <v>7.1425406245724285E-2</v>
      </c>
      <c r="F17" s="12">
        <v>63342.31179</v>
      </c>
      <c r="G17" s="12">
        <v>71181.461909999998</v>
      </c>
      <c r="H17" s="13">
        <f t="shared" si="2"/>
        <v>12.375850988813426</v>
      </c>
      <c r="I17" s="13">
        <f t="shared" si="3"/>
        <v>8.2532357087427705E-2</v>
      </c>
      <c r="J17" s="12">
        <v>135896.22409</v>
      </c>
      <c r="K17" s="12">
        <v>148505.74638999999</v>
      </c>
      <c r="L17" s="13">
        <f t="shared" si="4"/>
        <v>9.2787878283130762</v>
      </c>
      <c r="M17" s="13">
        <f t="shared" si="5"/>
        <v>5.6037326598218071E-2</v>
      </c>
    </row>
    <row r="18" spans="1:13" ht="15.6" x14ac:dyDescent="0.3">
      <c r="A18" s="9" t="s">
        <v>12</v>
      </c>
      <c r="B18" s="8">
        <f>B19</f>
        <v>302178.77643000003</v>
      </c>
      <c r="C18" s="8">
        <f>C19</f>
        <v>288281.10917000001</v>
      </c>
      <c r="D18" s="10">
        <f t="shared" si="0"/>
        <v>-4.5991539922789464</v>
      </c>
      <c r="E18" s="10">
        <f t="shared" si="1"/>
        <v>1.3777815785555607</v>
      </c>
      <c r="F18" s="8">
        <f>F19</f>
        <v>1271211.59586</v>
      </c>
      <c r="G18" s="8">
        <f>G19</f>
        <v>1153470.27257</v>
      </c>
      <c r="H18" s="10">
        <f t="shared" si="2"/>
        <v>-9.2621341461525617</v>
      </c>
      <c r="I18" s="10">
        <f t="shared" si="3"/>
        <v>1.3374074916562753</v>
      </c>
      <c r="J18" s="8">
        <f>J19</f>
        <v>3662308.1232500002</v>
      </c>
      <c r="K18" s="8">
        <f>K19</f>
        <v>3745170.1895900001</v>
      </c>
      <c r="L18" s="10">
        <f t="shared" si="4"/>
        <v>2.2625640320636529</v>
      </c>
      <c r="M18" s="10">
        <f t="shared" si="5"/>
        <v>1.4132067625774867</v>
      </c>
    </row>
    <row r="19" spans="1:13" ht="13.8" x14ac:dyDescent="0.25">
      <c r="A19" s="11" t="s">
        <v>133</v>
      </c>
      <c r="B19" s="12">
        <v>302178.77643000003</v>
      </c>
      <c r="C19" s="12">
        <v>288281.10917000001</v>
      </c>
      <c r="D19" s="13">
        <f t="shared" si="0"/>
        <v>-4.5991539922789464</v>
      </c>
      <c r="E19" s="13">
        <f t="shared" si="1"/>
        <v>1.3777815785555607</v>
      </c>
      <c r="F19" s="12">
        <v>1271211.59586</v>
      </c>
      <c r="G19" s="12">
        <v>1153470.27257</v>
      </c>
      <c r="H19" s="13">
        <f t="shared" si="2"/>
        <v>-9.2621341461525617</v>
      </c>
      <c r="I19" s="13">
        <f t="shared" si="3"/>
        <v>1.3374074916562753</v>
      </c>
      <c r="J19" s="12">
        <v>3662308.1232500002</v>
      </c>
      <c r="K19" s="12">
        <v>3745170.1895900001</v>
      </c>
      <c r="L19" s="13">
        <f t="shared" si="4"/>
        <v>2.2625640320636529</v>
      </c>
      <c r="M19" s="13">
        <f t="shared" si="5"/>
        <v>1.4132067625774867</v>
      </c>
    </row>
    <row r="20" spans="1:13" ht="15.6" x14ac:dyDescent="0.3">
      <c r="A20" s="9" t="s">
        <v>107</v>
      </c>
      <c r="B20" s="8">
        <f>B21</f>
        <v>582862.91035000002</v>
      </c>
      <c r="C20" s="8">
        <f>C21</f>
        <v>622143.30434999999</v>
      </c>
      <c r="D20" s="10">
        <f t="shared" si="0"/>
        <v>6.7392165983614767</v>
      </c>
      <c r="E20" s="10">
        <f t="shared" si="1"/>
        <v>2.9734087898546138</v>
      </c>
      <c r="F20" s="8">
        <f>F21</f>
        <v>2511760.5112999999</v>
      </c>
      <c r="G20" s="8">
        <f>G21</f>
        <v>2509953.3491400001</v>
      </c>
      <c r="H20" s="10">
        <f t="shared" si="2"/>
        <v>-7.1948028160714578E-2</v>
      </c>
      <c r="I20" s="10">
        <f t="shared" si="3"/>
        <v>2.9102010625452688</v>
      </c>
      <c r="J20" s="8">
        <f>J21</f>
        <v>7905790.2956299996</v>
      </c>
      <c r="K20" s="8">
        <f>K21</f>
        <v>7890409.6420200001</v>
      </c>
      <c r="L20" s="10">
        <f t="shared" si="4"/>
        <v>-0.19454922322568127</v>
      </c>
      <c r="M20" s="10">
        <f t="shared" si="5"/>
        <v>2.9773761140691959</v>
      </c>
    </row>
    <row r="21" spans="1:13" ht="13.8" x14ac:dyDescent="0.25">
      <c r="A21" s="11" t="s">
        <v>134</v>
      </c>
      <c r="B21" s="12">
        <v>582862.91035000002</v>
      </c>
      <c r="C21" s="12">
        <v>622143.30434999999</v>
      </c>
      <c r="D21" s="13">
        <f t="shared" si="0"/>
        <v>6.7392165983614767</v>
      </c>
      <c r="E21" s="13">
        <f t="shared" si="1"/>
        <v>2.9734087898546138</v>
      </c>
      <c r="F21" s="12">
        <v>2511760.5112999999</v>
      </c>
      <c r="G21" s="12">
        <v>2509953.3491400001</v>
      </c>
      <c r="H21" s="13">
        <f t="shared" si="2"/>
        <v>-7.1948028160714578E-2</v>
      </c>
      <c r="I21" s="13">
        <f t="shared" si="3"/>
        <v>2.9102010625452688</v>
      </c>
      <c r="J21" s="12">
        <v>7905790.2956299996</v>
      </c>
      <c r="K21" s="12">
        <v>7890409.6420200001</v>
      </c>
      <c r="L21" s="13">
        <f t="shared" si="4"/>
        <v>-0.19454922322568127</v>
      </c>
      <c r="M21" s="13">
        <f t="shared" si="5"/>
        <v>2.9773761140691959</v>
      </c>
    </row>
    <row r="22" spans="1:13" ht="16.8" x14ac:dyDescent="0.3">
      <c r="A22" s="73" t="s">
        <v>14</v>
      </c>
      <c r="B22" s="8">
        <f>B23+B27+B29</f>
        <v>13218315.537829999</v>
      </c>
      <c r="C22" s="8">
        <f>C23+C27+C29</f>
        <v>14861901.024090003</v>
      </c>
      <c r="D22" s="10">
        <f t="shared" si="0"/>
        <v>12.4341523059891</v>
      </c>
      <c r="E22" s="10">
        <f t="shared" si="1"/>
        <v>71.029466732182641</v>
      </c>
      <c r="F22" s="8">
        <f>F23+F27+F29</f>
        <v>57952706.689570002</v>
      </c>
      <c r="G22" s="8">
        <f>G23+G27+G29</f>
        <v>60952257.888530001</v>
      </c>
      <c r="H22" s="10">
        <f t="shared" si="2"/>
        <v>5.1758604046354941</v>
      </c>
      <c r="I22" s="10">
        <f t="shared" si="3"/>
        <v>70.671961187051991</v>
      </c>
      <c r="J22" s="8">
        <f>J23+J27+J29</f>
        <v>180570571.11582002</v>
      </c>
      <c r="K22" s="8">
        <f>K23+K27+K29</f>
        <v>186742013.33287999</v>
      </c>
      <c r="L22" s="10">
        <f t="shared" si="4"/>
        <v>3.4177453052975815</v>
      </c>
      <c r="M22" s="10">
        <f t="shared" si="5"/>
        <v>70.465442887724151</v>
      </c>
    </row>
    <row r="23" spans="1:13" ht="15.6" x14ac:dyDescent="0.3">
      <c r="A23" s="9" t="s">
        <v>15</v>
      </c>
      <c r="B23" s="8">
        <f>B24+B25+B26</f>
        <v>993710.17871000001</v>
      </c>
      <c r="C23" s="8">
        <f>C24+C25+C26</f>
        <v>1074067.48211</v>
      </c>
      <c r="D23" s="10">
        <f>(C23-B23)/B23*100</f>
        <v>8.0865935683900343</v>
      </c>
      <c r="E23" s="10">
        <f t="shared" si="1"/>
        <v>5.1332895007839481</v>
      </c>
      <c r="F23" s="8">
        <f>F24+F25+F26</f>
        <v>4559157.6505700005</v>
      </c>
      <c r="G23" s="8">
        <f>G24+G25+G26</f>
        <v>4586953.0636700001</v>
      </c>
      <c r="H23" s="10">
        <f t="shared" si="2"/>
        <v>0.60966115300979928</v>
      </c>
      <c r="I23" s="10">
        <f t="shared" si="3"/>
        <v>5.3184078836810009</v>
      </c>
      <c r="J23" s="8">
        <f>J24+J25+J26</f>
        <v>14000950.24236</v>
      </c>
      <c r="K23" s="8">
        <f>K24+K25+K26</f>
        <v>13913422.61888</v>
      </c>
      <c r="L23" s="10">
        <f t="shared" si="4"/>
        <v>-0.6251548785252018</v>
      </c>
      <c r="M23" s="10">
        <f t="shared" si="5"/>
        <v>5.2501066547665554</v>
      </c>
    </row>
    <row r="24" spans="1:13" ht="13.8" x14ac:dyDescent="0.25">
      <c r="A24" s="11" t="s">
        <v>135</v>
      </c>
      <c r="B24" s="12">
        <v>698226.25777999999</v>
      </c>
      <c r="C24" s="12">
        <v>771642.85179999995</v>
      </c>
      <c r="D24" s="13">
        <f t="shared" si="0"/>
        <v>10.514728313631018</v>
      </c>
      <c r="E24" s="13">
        <f t="shared" si="1"/>
        <v>3.6879118076626152</v>
      </c>
      <c r="F24" s="12">
        <v>3108619.1454400001</v>
      </c>
      <c r="G24" s="12">
        <v>3193862.47236</v>
      </c>
      <c r="H24" s="13">
        <f t="shared" si="2"/>
        <v>2.7421605198900747</v>
      </c>
      <c r="I24" s="13">
        <f t="shared" si="3"/>
        <v>3.7031692098461737</v>
      </c>
      <c r="J24" s="12">
        <v>9473179.3798300009</v>
      </c>
      <c r="K24" s="12">
        <v>9577583.4827200007</v>
      </c>
      <c r="L24" s="13">
        <f t="shared" si="4"/>
        <v>1.1021020367490741</v>
      </c>
      <c r="M24" s="13">
        <f t="shared" si="5"/>
        <v>3.6140162026687732</v>
      </c>
    </row>
    <row r="25" spans="1:13" ht="13.8" x14ac:dyDescent="0.25">
      <c r="A25" s="11" t="s">
        <v>136</v>
      </c>
      <c r="B25" s="12">
        <v>105392.92955</v>
      </c>
      <c r="C25" s="12">
        <v>102962.01730000001</v>
      </c>
      <c r="D25" s="13">
        <f t="shared" si="0"/>
        <v>-2.3065230849729179</v>
      </c>
      <c r="E25" s="13">
        <f t="shared" si="1"/>
        <v>0.49208625266945361</v>
      </c>
      <c r="F25" s="12">
        <v>514236.56618000002</v>
      </c>
      <c r="G25" s="12">
        <v>502460.27130999998</v>
      </c>
      <c r="H25" s="13">
        <f t="shared" si="2"/>
        <v>-2.290053964361209</v>
      </c>
      <c r="I25" s="13">
        <f t="shared" si="3"/>
        <v>0.58258469861767292</v>
      </c>
      <c r="J25" s="12">
        <v>1658313.79049</v>
      </c>
      <c r="K25" s="12">
        <v>1514439.4073999999</v>
      </c>
      <c r="L25" s="13">
        <f t="shared" si="4"/>
        <v>-8.6759444391696228</v>
      </c>
      <c r="M25" s="13">
        <f t="shared" si="5"/>
        <v>0.57146028183189712</v>
      </c>
    </row>
    <row r="26" spans="1:13" ht="13.8" x14ac:dyDescent="0.25">
      <c r="A26" s="11" t="s">
        <v>137</v>
      </c>
      <c r="B26" s="12">
        <v>190090.99137999999</v>
      </c>
      <c r="C26" s="12">
        <v>199462.61301</v>
      </c>
      <c r="D26" s="13">
        <f t="shared" si="0"/>
        <v>4.93007141578095</v>
      </c>
      <c r="E26" s="13">
        <f t="shared" si="1"/>
        <v>0.95329144045187897</v>
      </c>
      <c r="F26" s="12">
        <v>936301.93894999998</v>
      </c>
      <c r="G26" s="12">
        <v>890630.32</v>
      </c>
      <c r="H26" s="13">
        <f t="shared" si="2"/>
        <v>-4.877872943552557</v>
      </c>
      <c r="I26" s="13">
        <f t="shared" si="3"/>
        <v>1.0326539752171549</v>
      </c>
      <c r="J26" s="12">
        <v>2869457.07204</v>
      </c>
      <c r="K26" s="12">
        <v>2821399.7287599999</v>
      </c>
      <c r="L26" s="13">
        <f t="shared" si="4"/>
        <v>-1.6747887169413012</v>
      </c>
      <c r="M26" s="13">
        <f t="shared" si="5"/>
        <v>1.0646301702658849</v>
      </c>
    </row>
    <row r="27" spans="1:13" ht="15.6" x14ac:dyDescent="0.3">
      <c r="A27" s="9" t="s">
        <v>19</v>
      </c>
      <c r="B27" s="8">
        <f>B28</f>
        <v>2492002.59613</v>
      </c>
      <c r="C27" s="8">
        <f>C28</f>
        <v>2615002.3757199999</v>
      </c>
      <c r="D27" s="10">
        <f t="shared" si="0"/>
        <v>4.9357805558073915</v>
      </c>
      <c r="E27" s="10">
        <f t="shared" si="1"/>
        <v>12.497877892586445</v>
      </c>
      <c r="F27" s="8">
        <f>F28</f>
        <v>10558325.180439999</v>
      </c>
      <c r="G27" s="8">
        <f>G28</f>
        <v>10385725.484440001</v>
      </c>
      <c r="H27" s="10">
        <f t="shared" si="2"/>
        <v>-1.6347260862901916</v>
      </c>
      <c r="I27" s="10">
        <f t="shared" si="3"/>
        <v>12.041876933878783</v>
      </c>
      <c r="J27" s="8">
        <f>J28</f>
        <v>31222575.828990001</v>
      </c>
      <c r="K27" s="8">
        <f>K28</f>
        <v>30589404.697149999</v>
      </c>
      <c r="L27" s="10">
        <f t="shared" si="4"/>
        <v>-2.0279272770701566</v>
      </c>
      <c r="M27" s="10">
        <f t="shared" si="5"/>
        <v>11.542640625889526</v>
      </c>
    </row>
    <row r="28" spans="1:13" ht="13.8" x14ac:dyDescent="0.25">
      <c r="A28" s="11" t="s">
        <v>138</v>
      </c>
      <c r="B28" s="12">
        <v>2492002.59613</v>
      </c>
      <c r="C28" s="12">
        <v>2615002.3757199999</v>
      </c>
      <c r="D28" s="13">
        <f t="shared" si="0"/>
        <v>4.9357805558073915</v>
      </c>
      <c r="E28" s="13">
        <f t="shared" si="1"/>
        <v>12.497877892586445</v>
      </c>
      <c r="F28" s="12">
        <v>10558325.180439999</v>
      </c>
      <c r="G28" s="12">
        <v>10385725.484440001</v>
      </c>
      <c r="H28" s="13">
        <f t="shared" si="2"/>
        <v>-1.6347260862901916</v>
      </c>
      <c r="I28" s="13">
        <f t="shared" si="3"/>
        <v>12.041876933878783</v>
      </c>
      <c r="J28" s="12">
        <v>31222575.828990001</v>
      </c>
      <c r="K28" s="12">
        <v>30589404.697149999</v>
      </c>
      <c r="L28" s="13">
        <f t="shared" si="4"/>
        <v>-2.0279272770701566</v>
      </c>
      <c r="M28" s="13">
        <f t="shared" si="5"/>
        <v>11.542640625889526</v>
      </c>
    </row>
    <row r="29" spans="1:13" ht="15.6" x14ac:dyDescent="0.3">
      <c r="A29" s="9" t="s">
        <v>21</v>
      </c>
      <c r="B29" s="8">
        <f>B30+B31+B32+B33+B34+B35+B36+B37+B38+B39+B40</f>
        <v>9732602.7629899997</v>
      </c>
      <c r="C29" s="8">
        <f>C30+C31+C32+C33+C34+C35+C36+C37+C38+C39+C40</f>
        <v>11172831.166260002</v>
      </c>
      <c r="D29" s="10">
        <f t="shared" si="0"/>
        <v>14.797977872339906</v>
      </c>
      <c r="E29" s="10">
        <f t="shared" si="1"/>
        <v>53.398299338812237</v>
      </c>
      <c r="F29" s="8">
        <f>F30+F31+F32+F33+F34+F35+F36+F37+F38+F39+F40</f>
        <v>42835223.858560003</v>
      </c>
      <c r="G29" s="8">
        <f>G30+G31+G32+G33+G34+G35+G36+G37+G38+G39+G40</f>
        <v>45979579.34042</v>
      </c>
      <c r="H29" s="10">
        <f t="shared" si="2"/>
        <v>7.3405837500523363</v>
      </c>
      <c r="I29" s="10">
        <f t="shared" si="3"/>
        <v>53.311676369492211</v>
      </c>
      <c r="J29" s="8">
        <f>J30+J31+J32+J33+J34+J35+J36+J37+J38+J39+J40</f>
        <v>135347045.04447001</v>
      </c>
      <c r="K29" s="8">
        <f>K30+K31+K32+K33+K34+K35+K36+K37+K38+K39+K40</f>
        <v>142239186.01684999</v>
      </c>
      <c r="L29" s="10">
        <f t="shared" si="4"/>
        <v>5.0921990724773343</v>
      </c>
      <c r="M29" s="10">
        <f t="shared" si="5"/>
        <v>53.672695607068064</v>
      </c>
    </row>
    <row r="30" spans="1:13" ht="13.8" x14ac:dyDescent="0.25">
      <c r="A30" s="11" t="s">
        <v>139</v>
      </c>
      <c r="B30" s="12">
        <v>1225789.53461</v>
      </c>
      <c r="C30" s="12">
        <v>1227667.6752299999</v>
      </c>
      <c r="D30" s="13">
        <f t="shared" si="0"/>
        <v>0.1532188493188201</v>
      </c>
      <c r="E30" s="13">
        <f t="shared" si="1"/>
        <v>5.8673907297982826</v>
      </c>
      <c r="F30" s="12">
        <v>5753696.6769000003</v>
      </c>
      <c r="G30" s="12">
        <v>5410610.0395600004</v>
      </c>
      <c r="H30" s="13">
        <f t="shared" si="2"/>
        <v>-5.9628905833258052</v>
      </c>
      <c r="I30" s="13">
        <f t="shared" si="3"/>
        <v>6.2734086637668955</v>
      </c>
      <c r="J30" s="12">
        <v>18310400.469110001</v>
      </c>
      <c r="K30" s="12">
        <v>17569420.22498</v>
      </c>
      <c r="L30" s="13">
        <f t="shared" si="4"/>
        <v>-4.0467724634425579</v>
      </c>
      <c r="M30" s="13">
        <f t="shared" si="5"/>
        <v>6.6296649336583453</v>
      </c>
    </row>
    <row r="31" spans="1:13" ht="13.8" x14ac:dyDescent="0.25">
      <c r="A31" s="11" t="s">
        <v>140</v>
      </c>
      <c r="B31" s="12">
        <v>2739694.4608800001</v>
      </c>
      <c r="C31" s="12">
        <v>3145721.53131</v>
      </c>
      <c r="D31" s="13">
        <f t="shared" si="0"/>
        <v>14.820158825286759</v>
      </c>
      <c r="E31" s="13">
        <f t="shared" si="1"/>
        <v>15.0343433518173</v>
      </c>
      <c r="F31" s="12">
        <v>11864880.48804</v>
      </c>
      <c r="G31" s="12">
        <v>12635489.1796</v>
      </c>
      <c r="H31" s="13">
        <f t="shared" si="2"/>
        <v>6.4948710805539651</v>
      </c>
      <c r="I31" s="13">
        <f t="shared" si="3"/>
        <v>14.650397406330482</v>
      </c>
      <c r="J31" s="12">
        <v>35557819.653010003</v>
      </c>
      <c r="K31" s="12">
        <v>37970141.142279997</v>
      </c>
      <c r="L31" s="13">
        <f t="shared" si="4"/>
        <v>6.7842221846293347</v>
      </c>
      <c r="M31" s="13">
        <f t="shared" si="5"/>
        <v>14.327696078389989</v>
      </c>
    </row>
    <row r="32" spans="1:13" ht="13.8" x14ac:dyDescent="0.25">
      <c r="A32" s="11" t="s">
        <v>141</v>
      </c>
      <c r="B32" s="12">
        <v>80867.331659999996</v>
      </c>
      <c r="C32" s="12">
        <v>129811.37747000001</v>
      </c>
      <c r="D32" s="13">
        <f t="shared" si="0"/>
        <v>60.523878809036511</v>
      </c>
      <c r="E32" s="13">
        <f t="shared" si="1"/>
        <v>0.62040736932096063</v>
      </c>
      <c r="F32" s="12">
        <v>532704.28616999998</v>
      </c>
      <c r="G32" s="12">
        <v>457391.95457</v>
      </c>
      <c r="H32" s="13">
        <f t="shared" si="2"/>
        <v>-14.137737118932403</v>
      </c>
      <c r="I32" s="13">
        <f t="shared" si="3"/>
        <v>0.53032959861399598</v>
      </c>
      <c r="J32" s="12">
        <v>2186528.4545200001</v>
      </c>
      <c r="K32" s="12">
        <v>1836878.9402300001</v>
      </c>
      <c r="L32" s="13">
        <f t="shared" si="4"/>
        <v>-15.991079995652619</v>
      </c>
      <c r="M32" s="13">
        <f t="shared" si="5"/>
        <v>0.69312998047049657</v>
      </c>
    </row>
    <row r="33" spans="1:13" ht="13.8" x14ac:dyDescent="0.25">
      <c r="A33" s="11" t="s">
        <v>142</v>
      </c>
      <c r="B33" s="12">
        <v>1195153.47976</v>
      </c>
      <c r="C33" s="12">
        <v>1382382.04109</v>
      </c>
      <c r="D33" s="13">
        <f t="shared" si="0"/>
        <v>15.665650019075164</v>
      </c>
      <c r="E33" s="13">
        <f t="shared" si="1"/>
        <v>6.6068169233270124</v>
      </c>
      <c r="F33" s="12">
        <v>5148938.9090999998</v>
      </c>
      <c r="G33" s="12">
        <v>5380310.3134000003</v>
      </c>
      <c r="H33" s="13">
        <f t="shared" si="2"/>
        <v>4.493574470092959</v>
      </c>
      <c r="I33" s="13">
        <f t="shared" si="3"/>
        <v>6.2382772158872459</v>
      </c>
      <c r="J33" s="12">
        <v>16146173.06827</v>
      </c>
      <c r="K33" s="12">
        <v>16900316.6076</v>
      </c>
      <c r="L33" s="13">
        <f t="shared" si="4"/>
        <v>4.6707262218811563</v>
      </c>
      <c r="M33" s="13">
        <f t="shared" si="5"/>
        <v>6.3771846165889654</v>
      </c>
    </row>
    <row r="34" spans="1:13" ht="13.8" x14ac:dyDescent="0.25">
      <c r="A34" s="11" t="s">
        <v>143</v>
      </c>
      <c r="B34" s="12">
        <v>844593.78943</v>
      </c>
      <c r="C34" s="12">
        <v>857594.73039000004</v>
      </c>
      <c r="D34" s="13">
        <f t="shared" si="0"/>
        <v>1.5393128771138751</v>
      </c>
      <c r="E34" s="13">
        <f t="shared" si="1"/>
        <v>4.0987015236606616</v>
      </c>
      <c r="F34" s="12">
        <v>3604410.3644500002</v>
      </c>
      <c r="G34" s="12">
        <v>3372629.3417099998</v>
      </c>
      <c r="H34" s="13">
        <f t="shared" si="2"/>
        <v>-6.4304837491878653</v>
      </c>
      <c r="I34" s="13">
        <f t="shared" si="3"/>
        <v>3.9104429957547904</v>
      </c>
      <c r="J34" s="12">
        <v>11309064.943460001</v>
      </c>
      <c r="K34" s="12">
        <v>10952041.0295</v>
      </c>
      <c r="L34" s="13">
        <f t="shared" si="4"/>
        <v>-3.1569711178152389</v>
      </c>
      <c r="M34" s="13">
        <f t="shared" si="5"/>
        <v>4.1326555706163743</v>
      </c>
    </row>
    <row r="35" spans="1:13" ht="13.8" x14ac:dyDescent="0.25">
      <c r="A35" s="11" t="s">
        <v>144</v>
      </c>
      <c r="B35" s="12">
        <v>916510.44640000002</v>
      </c>
      <c r="C35" s="12">
        <v>1081933.4750300001</v>
      </c>
      <c r="D35" s="13">
        <f t="shared" si="0"/>
        <v>18.049224564735965</v>
      </c>
      <c r="E35" s="13">
        <f t="shared" si="1"/>
        <v>5.1708834318376597</v>
      </c>
      <c r="F35" s="12">
        <v>3916567.8387799999</v>
      </c>
      <c r="G35" s="12">
        <v>4248680.5699100001</v>
      </c>
      <c r="H35" s="13">
        <f t="shared" si="2"/>
        <v>8.4796879513123002</v>
      </c>
      <c r="I35" s="13">
        <f t="shared" si="3"/>
        <v>4.9261930359000683</v>
      </c>
      <c r="J35" s="12">
        <v>12109727.19709</v>
      </c>
      <c r="K35" s="12">
        <v>12761333.2744</v>
      </c>
      <c r="L35" s="13">
        <f t="shared" si="4"/>
        <v>5.3808485253621763</v>
      </c>
      <c r="M35" s="13">
        <f t="shared" si="5"/>
        <v>4.8153759562156191</v>
      </c>
    </row>
    <row r="36" spans="1:13" ht="13.8" x14ac:dyDescent="0.25">
      <c r="A36" s="11" t="s">
        <v>145</v>
      </c>
      <c r="B36" s="12">
        <v>1192172.0872</v>
      </c>
      <c r="C36" s="12">
        <v>1306238.2433</v>
      </c>
      <c r="D36" s="13">
        <f t="shared" si="0"/>
        <v>9.5679270907861955</v>
      </c>
      <c r="E36" s="13">
        <f t="shared" si="1"/>
        <v>6.2429029567879972</v>
      </c>
      <c r="F36" s="12">
        <v>5148827.0736300005</v>
      </c>
      <c r="G36" s="12">
        <v>5331553.7006400004</v>
      </c>
      <c r="H36" s="13">
        <f t="shared" si="2"/>
        <v>3.5488981159581829</v>
      </c>
      <c r="I36" s="13">
        <f t="shared" si="3"/>
        <v>6.1817456686738774</v>
      </c>
      <c r="J36" s="12">
        <v>15394151.59722</v>
      </c>
      <c r="K36" s="12">
        <v>16322954.110750001</v>
      </c>
      <c r="L36" s="13">
        <f t="shared" si="4"/>
        <v>6.0334764645148207</v>
      </c>
      <c r="M36" s="13">
        <f t="shared" si="5"/>
        <v>6.1593219978820795</v>
      </c>
    </row>
    <row r="37" spans="1:13" ht="13.8" x14ac:dyDescent="0.25">
      <c r="A37" s="14" t="s">
        <v>146</v>
      </c>
      <c r="B37" s="12">
        <v>334453.95280999999</v>
      </c>
      <c r="C37" s="12">
        <v>389375.36231</v>
      </c>
      <c r="D37" s="13">
        <f t="shared" si="0"/>
        <v>16.421217043052955</v>
      </c>
      <c r="E37" s="13">
        <f t="shared" si="1"/>
        <v>1.8609412280905135</v>
      </c>
      <c r="F37" s="12">
        <v>1390074.2265300001</v>
      </c>
      <c r="G37" s="12">
        <v>1403422.24339</v>
      </c>
      <c r="H37" s="13">
        <f t="shared" si="2"/>
        <v>0.96023770567418587</v>
      </c>
      <c r="I37" s="13">
        <f t="shared" si="3"/>
        <v>1.627217854591859</v>
      </c>
      <c r="J37" s="12">
        <v>4462565.31171</v>
      </c>
      <c r="K37" s="12">
        <v>4324511.1327900002</v>
      </c>
      <c r="L37" s="13">
        <f t="shared" si="4"/>
        <v>-3.0936057912192032</v>
      </c>
      <c r="M37" s="13">
        <f t="shared" si="5"/>
        <v>1.6318159304716404</v>
      </c>
    </row>
    <row r="38" spans="1:13" ht="13.8" x14ac:dyDescent="0.25">
      <c r="A38" s="11" t="s">
        <v>147</v>
      </c>
      <c r="B38" s="12">
        <v>341928.67125999997</v>
      </c>
      <c r="C38" s="12">
        <v>502870.91006999998</v>
      </c>
      <c r="D38" s="13">
        <f t="shared" si="0"/>
        <v>47.068951023302965</v>
      </c>
      <c r="E38" s="13">
        <f t="shared" si="1"/>
        <v>2.4033703709574081</v>
      </c>
      <c r="F38" s="12">
        <v>1835224.8931</v>
      </c>
      <c r="G38" s="12">
        <v>3072113.36106</v>
      </c>
      <c r="H38" s="13">
        <f t="shared" si="2"/>
        <v>67.397106077320572</v>
      </c>
      <c r="I38" s="13">
        <f t="shared" si="3"/>
        <v>3.5620054734003932</v>
      </c>
      <c r="J38" s="12">
        <v>7334435.4433599999</v>
      </c>
      <c r="K38" s="12">
        <v>8701020.1870600004</v>
      </c>
      <c r="L38" s="13">
        <f t="shared" si="4"/>
        <v>18.632446276927762</v>
      </c>
      <c r="M38" s="13">
        <f t="shared" si="5"/>
        <v>3.2832528155476299</v>
      </c>
    </row>
    <row r="39" spans="1:13" ht="13.8" x14ac:dyDescent="0.25">
      <c r="A39" s="11" t="s">
        <v>148</v>
      </c>
      <c r="B39" s="12">
        <v>349697.69761999999</v>
      </c>
      <c r="C39" s="12">
        <v>538832.06640000001</v>
      </c>
      <c r="D39" s="13">
        <f>(C39-B39)/B39*100</f>
        <v>54.085105526065959</v>
      </c>
      <c r="E39" s="13">
        <f t="shared" si="1"/>
        <v>2.5752394846765903</v>
      </c>
      <c r="F39" s="12">
        <v>1337639.8716</v>
      </c>
      <c r="G39" s="12">
        <v>2238255.34693</v>
      </c>
      <c r="H39" s="13">
        <f t="shared" si="2"/>
        <v>67.328695447208901</v>
      </c>
      <c r="I39" s="13">
        <f t="shared" si="3"/>
        <v>2.595176954629522</v>
      </c>
      <c r="J39" s="12">
        <v>5392867.9218899999</v>
      </c>
      <c r="K39" s="12">
        <v>7634984.35769</v>
      </c>
      <c r="L39" s="13">
        <f t="shared" si="4"/>
        <v>41.575585908549776</v>
      </c>
      <c r="M39" s="13">
        <f t="shared" si="5"/>
        <v>2.8809936478860108</v>
      </c>
    </row>
    <row r="40" spans="1:13" ht="13.8" x14ac:dyDescent="0.25">
      <c r="A40" s="11" t="s">
        <v>149</v>
      </c>
      <c r="B40" s="12">
        <v>511741.31135999999</v>
      </c>
      <c r="C40" s="12">
        <v>610403.75366000005</v>
      </c>
      <c r="D40" s="13">
        <f>(C40-B40)/B40*100</f>
        <v>19.279749379192285</v>
      </c>
      <c r="E40" s="13">
        <f t="shared" si="1"/>
        <v>2.9173019685378452</v>
      </c>
      <c r="F40" s="12">
        <v>2302259.2302600001</v>
      </c>
      <c r="G40" s="12">
        <v>2429123.2896500002</v>
      </c>
      <c r="H40" s="13">
        <f t="shared" si="2"/>
        <v>5.5104159306887865</v>
      </c>
      <c r="I40" s="13">
        <f t="shared" si="3"/>
        <v>2.8164815019430791</v>
      </c>
      <c r="J40" s="12">
        <v>7143310.9848300004</v>
      </c>
      <c r="K40" s="12">
        <v>7265585.0095699998</v>
      </c>
      <c r="L40" s="13">
        <f t="shared" si="4"/>
        <v>1.7117275868244908</v>
      </c>
      <c r="M40" s="13">
        <f t="shared" si="5"/>
        <v>2.7416040793409162</v>
      </c>
    </row>
    <row r="41" spans="1:13" ht="15.6" x14ac:dyDescent="0.3">
      <c r="A41" s="9" t="s">
        <v>30</v>
      </c>
      <c r="B41" s="8">
        <f>B42</f>
        <v>465815.15151</v>
      </c>
      <c r="C41" s="8">
        <f>C42</f>
        <v>474685.65574999998</v>
      </c>
      <c r="D41" s="10">
        <f t="shared" si="0"/>
        <v>1.9042970610219729</v>
      </c>
      <c r="E41" s="10">
        <f t="shared" si="1"/>
        <v>2.2686646169078095</v>
      </c>
      <c r="F41" s="8">
        <f>F42</f>
        <v>1862596.6974200001</v>
      </c>
      <c r="G41" s="8">
        <f>G42</f>
        <v>1843912.1887099999</v>
      </c>
      <c r="H41" s="10">
        <f t="shared" si="2"/>
        <v>-1.003143017266233</v>
      </c>
      <c r="I41" s="10">
        <f t="shared" si="3"/>
        <v>2.1379501785013852</v>
      </c>
      <c r="J41" s="8">
        <f>J42</f>
        <v>5822625.28455</v>
      </c>
      <c r="K41" s="8">
        <f>K42</f>
        <v>5989583.7912799995</v>
      </c>
      <c r="L41" s="10">
        <f t="shared" si="4"/>
        <v>2.867409434246341</v>
      </c>
      <c r="M41" s="10">
        <f t="shared" si="5"/>
        <v>2.2601163339356933</v>
      </c>
    </row>
    <row r="42" spans="1:13" ht="13.8" x14ac:dyDescent="0.25">
      <c r="A42" s="11" t="s">
        <v>150</v>
      </c>
      <c r="B42" s="12">
        <v>465815.15151</v>
      </c>
      <c r="C42" s="12">
        <v>474685.65574999998</v>
      </c>
      <c r="D42" s="13">
        <f t="shared" si="0"/>
        <v>1.9042970610219729</v>
      </c>
      <c r="E42" s="13">
        <f t="shared" si="1"/>
        <v>2.2686646169078095</v>
      </c>
      <c r="F42" s="12">
        <v>1862596.6974200001</v>
      </c>
      <c r="G42" s="12">
        <v>1843912.1887099999</v>
      </c>
      <c r="H42" s="13">
        <f t="shared" si="2"/>
        <v>-1.003143017266233</v>
      </c>
      <c r="I42" s="13">
        <f t="shared" si="3"/>
        <v>2.1379501785013852</v>
      </c>
      <c r="J42" s="12">
        <v>5822625.28455</v>
      </c>
      <c r="K42" s="12">
        <v>5989583.7912799995</v>
      </c>
      <c r="L42" s="13">
        <f t="shared" si="4"/>
        <v>2.867409434246341</v>
      </c>
      <c r="M42" s="13">
        <f t="shared" si="5"/>
        <v>2.2601163339356933</v>
      </c>
    </row>
    <row r="43" spans="1:13" ht="15.6" x14ac:dyDescent="0.3">
      <c r="A43" s="9" t="s">
        <v>32</v>
      </c>
      <c r="B43" s="8">
        <f>B8+B22+B41</f>
        <v>16266670.529749999</v>
      </c>
      <c r="C43" s="8">
        <f>C8+C22+C41</f>
        <v>18125587.981050003</v>
      </c>
      <c r="D43" s="10">
        <f t="shared" si="0"/>
        <v>11.427768503088839</v>
      </c>
      <c r="E43" s="10">
        <f t="shared" si="1"/>
        <v>86.627602109204034</v>
      </c>
      <c r="F43" s="15">
        <f>F8+F22+F41</f>
        <v>71666555.439319998</v>
      </c>
      <c r="G43" s="15">
        <f>G8+G22+G41</f>
        <v>74687406.628220007</v>
      </c>
      <c r="H43" s="16">
        <f t="shared" si="2"/>
        <v>4.2151477357632468</v>
      </c>
      <c r="I43" s="16">
        <f t="shared" si="3"/>
        <v>86.59737449011557</v>
      </c>
      <c r="J43" s="15">
        <f>J8+J22+J41</f>
        <v>222185907.93412003</v>
      </c>
      <c r="K43" s="15">
        <f>K8+K22+K41</f>
        <v>228969637.68406001</v>
      </c>
      <c r="L43" s="16">
        <f t="shared" si="4"/>
        <v>3.0531773202967538</v>
      </c>
      <c r="M43" s="16">
        <f t="shared" si="5"/>
        <v>86.399662503843217</v>
      </c>
    </row>
    <row r="44" spans="1:13" ht="30" x14ac:dyDescent="0.25">
      <c r="A44" s="143" t="s">
        <v>217</v>
      </c>
      <c r="B44" s="144">
        <f>B45-B43</f>
        <v>3025829.6982500013</v>
      </c>
      <c r="C44" s="144">
        <f>C45-C43</f>
        <v>2797983.1899499968</v>
      </c>
      <c r="D44" s="145">
        <f t="shared" si="0"/>
        <v>-7.5300506314608624</v>
      </c>
      <c r="E44" s="145">
        <f t="shared" si="1"/>
        <v>13.372397890795964</v>
      </c>
      <c r="F44" s="144">
        <f>F45-F43</f>
        <v>11368257.019680008</v>
      </c>
      <c r="G44" s="144">
        <f>G45-G43</f>
        <v>11559326.679779992</v>
      </c>
      <c r="H44" s="146">
        <f t="shared" si="2"/>
        <v>1.6807295944243299</v>
      </c>
      <c r="I44" s="145">
        <f t="shared" si="3"/>
        <v>13.402625509884421</v>
      </c>
      <c r="J44" s="144">
        <f>J45-J43</f>
        <v>35765932.847879976</v>
      </c>
      <c r="K44" s="144">
        <f>K45-K43</f>
        <v>36042552.234939992</v>
      </c>
      <c r="L44" s="146">
        <f t="shared" si="4"/>
        <v>0.7734158318658616</v>
      </c>
      <c r="M44" s="145">
        <f t="shared" si="5"/>
        <v>13.600337496156786</v>
      </c>
    </row>
    <row r="45" spans="1:13" ht="21" x14ac:dyDescent="0.25">
      <c r="A45" s="147" t="s">
        <v>218</v>
      </c>
      <c r="B45" s="148">
        <v>19292500.228</v>
      </c>
      <c r="C45" s="148">
        <v>20923571.171</v>
      </c>
      <c r="D45" s="149">
        <f t="shared" si="0"/>
        <v>8.4544300827984937</v>
      </c>
      <c r="E45" s="150">
        <f t="shared" ref="E44:E45" si="6">C45/C$45*100</f>
        <v>100</v>
      </c>
      <c r="F45" s="148">
        <v>83034812.459000006</v>
      </c>
      <c r="G45" s="148">
        <v>86246733.307999998</v>
      </c>
      <c r="H45" s="149">
        <f t="shared" si="2"/>
        <v>3.8681617431073718</v>
      </c>
      <c r="I45" s="150">
        <f t="shared" si="3"/>
        <v>100</v>
      </c>
      <c r="J45" s="148">
        <v>257951840.78200001</v>
      </c>
      <c r="K45" s="148">
        <v>265012189.919</v>
      </c>
      <c r="L45" s="149">
        <f t="shared" si="4"/>
        <v>2.7370803463142681</v>
      </c>
      <c r="M45" s="150">
        <f t="shared" si="5"/>
        <v>100</v>
      </c>
    </row>
  </sheetData>
  <mergeCells count="5">
    <mergeCell ref="B6:E6"/>
    <mergeCell ref="F6:I6"/>
    <mergeCell ref="J6:M6"/>
    <mergeCell ref="A5:M5"/>
    <mergeCell ref="B1:J1"/>
  </mergeCells>
  <conditionalFormatting sqref="D45">
    <cfRule type="cellIs" dxfId="5" priority="5" operator="greaterThan">
      <formula>0</formula>
    </cfRule>
    <cfRule type="cellIs" dxfId="4" priority="6" operator="lessThan">
      <formula>0</formula>
    </cfRule>
  </conditionalFormatting>
  <conditionalFormatting sqref="H45">
    <cfRule type="cellIs" dxfId="3" priority="3" operator="greaterThan">
      <formula>0</formula>
    </cfRule>
    <cfRule type="cellIs" dxfId="2" priority="4" operator="lessThan">
      <formula>0</formula>
    </cfRule>
  </conditionalFormatting>
  <conditionalFormatting sqref="L45">
    <cfRule type="cellIs" dxfId="1" priority="1" operator="greaterThan">
      <formula>0</formula>
    </cfRule>
    <cfRule type="cellIs" dxfId="0" priority="2" operator="lessThan">
      <formula>0</formula>
    </cfRule>
  </conditionalFormatting>
  <printOptions horizontalCentered="1" verticalCentered="1"/>
  <pageMargins left="0.11811023622047245" right="0" top="0.19685039370078741" bottom="0.19685039370078741" header="0.39370078740157483" footer="0.35433070866141736"/>
  <pageSetup paperSize="9" scale="64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2:A76"/>
  <sheetViews>
    <sheetView showGridLines="0" workbookViewId="0">
      <selection activeCell="I1" sqref="I1"/>
    </sheetView>
  </sheetViews>
  <sheetFormatPr defaultColWidth="9.109375" defaultRowHeight="13.2" x14ac:dyDescent="0.25"/>
  <cols>
    <col min="4" max="4" width="18.5546875" customWidth="1"/>
    <col min="7" max="7" width="8" customWidth="1"/>
    <col min="8" max="8" width="10.44140625" bestFit="1" customWidth="1"/>
    <col min="11" max="11" width="9" customWidth="1"/>
    <col min="12" max="12" width="9.44140625" customWidth="1"/>
  </cols>
  <sheetData>
    <row r="12" ht="12.75" customHeight="1" x14ac:dyDescent="0.25"/>
    <row r="14" ht="12.75" customHeight="1" x14ac:dyDescent="0.25"/>
    <row r="25" ht="12.75" customHeight="1" x14ac:dyDescent="0.25"/>
    <row r="29" ht="12.75" customHeight="1" x14ac:dyDescent="0.25"/>
    <row r="43" ht="12.75" customHeight="1" x14ac:dyDescent="0.25"/>
    <row r="45" ht="12.75" customHeight="1" x14ac:dyDescent="0.25"/>
    <row r="59" spans="1:1" ht="12.75" customHeight="1" x14ac:dyDescent="0.25"/>
    <row r="61" spans="1:1" ht="12.75" customHeight="1" x14ac:dyDescent="0.25">
      <c r="A61" s="28"/>
    </row>
    <row r="76" ht="12.75" customHeight="1" x14ac:dyDescent="0.25"/>
  </sheetData>
  <pageMargins left="0.15748031496062992" right="0.15748031496062992" top="0.19685039370078741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C66"/>
  <sheetViews>
    <sheetView showGridLines="0" workbookViewId="0">
      <selection activeCell="I1" sqref="I1"/>
    </sheetView>
  </sheetViews>
  <sheetFormatPr defaultColWidth="9.109375" defaultRowHeight="13.2" x14ac:dyDescent="0.25"/>
  <cols>
    <col min="1" max="1" width="2.44140625" customWidth="1"/>
    <col min="5" max="5" width="20.5546875" customWidth="1"/>
    <col min="7" max="7" width="6.5546875" customWidth="1"/>
    <col min="8" max="8" width="8.5546875" customWidth="1"/>
    <col min="10" max="10" width="9" customWidth="1"/>
    <col min="11" max="11" width="9.44140625" customWidth="1"/>
  </cols>
  <sheetData>
    <row r="2" spans="3:3" ht="13.8" x14ac:dyDescent="0.25">
      <c r="C2" s="29" t="s">
        <v>52</v>
      </c>
    </row>
    <row r="14" spans="3:3" ht="12.75" customHeight="1" x14ac:dyDescent="0.25"/>
    <row r="16" spans="3:3" ht="12.75" customHeight="1" x14ac:dyDescent="0.25"/>
    <row r="21" spans="3:3" ht="13.8" x14ac:dyDescent="0.25">
      <c r="C21" s="29" t="s">
        <v>53</v>
      </c>
    </row>
    <row r="34" ht="12.75" customHeight="1" x14ac:dyDescent="0.25"/>
    <row r="50" spans="2:2" ht="12.75" customHeight="1" x14ac:dyDescent="0.25"/>
    <row r="51" spans="2:2" x14ac:dyDescent="0.25">
      <c r="B51" s="28"/>
    </row>
    <row r="66" ht="12.75" customHeight="1" x14ac:dyDescent="0.25"/>
  </sheetData>
  <pageMargins left="0" right="0" top="0.19685039370078741" bottom="0.19685039370078741" header="0.51181102362204722" footer="0.51181102362204722"/>
  <pageSetup paperSize="9" orientation="portrait" horizontalDpi="4294967294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82"/>
  <sheetViews>
    <sheetView showGridLines="0" workbookViewId="0">
      <selection activeCell="M1" sqref="M1"/>
    </sheetView>
  </sheetViews>
  <sheetFormatPr defaultColWidth="9.109375" defaultRowHeight="13.2" x14ac:dyDescent="0.25"/>
  <cols>
    <col min="4" max="4" width="17.44140625" customWidth="1"/>
  </cols>
  <sheetData>
    <row r="1" spans="2:2" ht="13.8" x14ac:dyDescent="0.25">
      <c r="B1" s="29" t="s">
        <v>14</v>
      </c>
    </row>
    <row r="2" spans="2:2" ht="13.8" x14ac:dyDescent="0.25">
      <c r="B2" s="29" t="s">
        <v>54</v>
      </c>
    </row>
    <row r="11" spans="2:2" ht="12.75" customHeight="1" x14ac:dyDescent="0.25"/>
    <row r="14" spans="2:2" ht="12.75" customHeight="1" x14ac:dyDescent="0.25"/>
    <row r="25" ht="12.75" customHeight="1" x14ac:dyDescent="0.25"/>
    <row r="31" ht="12.75" customHeight="1" x14ac:dyDescent="0.25"/>
    <row r="40" spans="1:1" ht="12.75" customHeight="1" x14ac:dyDescent="0.25"/>
    <row r="45" spans="1:1" x14ac:dyDescent="0.25">
      <c r="A45" s="28"/>
    </row>
    <row r="47" spans="1:1" ht="12.75" customHeight="1" x14ac:dyDescent="0.25"/>
    <row r="54" ht="12.75" customHeight="1" x14ac:dyDescent="0.25"/>
    <row r="69" ht="12.75" customHeight="1" x14ac:dyDescent="0.25"/>
    <row r="71" ht="12.75" customHeight="1" x14ac:dyDescent="0.25"/>
    <row r="82" ht="12.75" customHeight="1" x14ac:dyDescent="0.25"/>
  </sheetData>
  <pageMargins left="0" right="0" top="0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B147"/>
  <sheetViews>
    <sheetView showGridLines="0" workbookViewId="0">
      <selection activeCell="J1" sqref="J1"/>
    </sheetView>
  </sheetViews>
  <sheetFormatPr defaultColWidth="9.109375" defaultRowHeight="13.2" x14ac:dyDescent="0.25"/>
  <cols>
    <col min="4" max="4" width="22.33203125" customWidth="1"/>
    <col min="9" max="9" width="17.88671875" customWidth="1"/>
  </cols>
  <sheetData>
    <row r="1" spans="2:2" ht="13.8" x14ac:dyDescent="0.25">
      <c r="B1" s="29" t="s">
        <v>55</v>
      </c>
    </row>
    <row r="10" spans="2:2" ht="12.75" customHeight="1" x14ac:dyDescent="0.25"/>
    <row r="13" spans="2:2" ht="12.75" customHeight="1" x14ac:dyDescent="0.25"/>
    <row r="18" spans="2:2" ht="13.8" x14ac:dyDescent="0.25">
      <c r="B18" s="29" t="s">
        <v>56</v>
      </c>
    </row>
    <row r="19" spans="2:2" ht="13.8" x14ac:dyDescent="0.25">
      <c r="B19" s="29"/>
    </row>
    <row r="20" spans="2:2" ht="13.8" x14ac:dyDescent="0.25">
      <c r="B20" s="29"/>
    </row>
    <row r="21" spans="2:2" ht="13.8" x14ac:dyDescent="0.25">
      <c r="B21" s="29"/>
    </row>
    <row r="26" spans="2:2" ht="12.75" customHeight="1" x14ac:dyDescent="0.25"/>
    <row r="29" spans="2:2" ht="12.75" customHeight="1" x14ac:dyDescent="0.25"/>
    <row r="40" ht="12.75" customHeight="1" x14ac:dyDescent="0.25"/>
    <row r="42" ht="12.75" customHeight="1" x14ac:dyDescent="0.25"/>
    <row r="44" ht="12.75" customHeight="1" x14ac:dyDescent="0.25"/>
    <row r="51" spans="1:1" x14ac:dyDescent="0.25">
      <c r="A51" s="28"/>
    </row>
    <row r="53" spans="1:1" ht="12.75" customHeight="1" x14ac:dyDescent="0.25"/>
    <row r="54" spans="1:1" ht="12.75" customHeight="1" x14ac:dyDescent="0.25"/>
    <row r="57" spans="1:1" ht="12.75" customHeight="1" x14ac:dyDescent="0.25"/>
    <row r="64" spans="1:1" ht="12.75" customHeight="1" x14ac:dyDescent="0.25"/>
    <row r="67" ht="12.75" customHeight="1" x14ac:dyDescent="0.25"/>
    <row r="69" ht="12.75" customHeight="1" x14ac:dyDescent="0.25"/>
    <row r="77" ht="12.75" customHeight="1" x14ac:dyDescent="0.25"/>
    <row r="96" ht="12.75" customHeight="1" x14ac:dyDescent="0.25"/>
    <row r="114" ht="12.75" customHeight="1" x14ac:dyDescent="0.25"/>
    <row r="127" ht="12.75" customHeight="1" x14ac:dyDescent="0.25"/>
    <row r="147" ht="12.75" customHeight="1" x14ac:dyDescent="0.25"/>
  </sheetData>
  <pageMargins left="0" right="0" top="0" bottom="0.19685039370078741" header="0.51181102362204722" footer="0.51181102362204722"/>
  <pageSetup paperSize="9" scale="95" orientation="portrait" horizontalDpi="4294967294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O83"/>
  <sheetViews>
    <sheetView showGridLines="0" zoomScale="90" zoomScaleNormal="90" workbookViewId="0">
      <selection activeCell="P1" sqref="P1"/>
    </sheetView>
  </sheetViews>
  <sheetFormatPr defaultColWidth="9.109375" defaultRowHeight="13.2" x14ac:dyDescent="0.25"/>
  <cols>
    <col min="1" max="1" width="7" customWidth="1"/>
    <col min="2" max="2" width="40.33203125" customWidth="1"/>
    <col min="3" max="3" width="11.5546875" style="31" customWidth="1"/>
    <col min="4" max="4" width="11" style="31" bestFit="1" customWidth="1"/>
    <col min="5" max="5" width="12.33203125" style="32" bestFit="1" customWidth="1"/>
    <col min="6" max="6" width="11" style="32" bestFit="1" customWidth="1"/>
    <col min="7" max="7" width="12.33203125" style="32" bestFit="1" customWidth="1"/>
    <col min="8" max="8" width="11.44140625" style="32" bestFit="1" customWidth="1"/>
    <col min="9" max="9" width="12.33203125" style="32" bestFit="1" customWidth="1"/>
    <col min="10" max="10" width="12.6640625" style="32" bestFit="1" customWidth="1"/>
    <col min="11" max="11" width="12.33203125" style="32" bestFit="1" customWidth="1"/>
    <col min="12" max="12" width="11" style="32" customWidth="1"/>
    <col min="13" max="13" width="12.33203125" style="32" bestFit="1" customWidth="1"/>
    <col min="14" max="14" width="11" style="32" bestFit="1" customWidth="1"/>
    <col min="15" max="15" width="13.5546875" style="31" bestFit="1" customWidth="1"/>
  </cols>
  <sheetData>
    <row r="1" spans="1:15" ht="16.2" thickBot="1" x14ac:dyDescent="0.35">
      <c r="A1" s="74"/>
      <c r="B1" s="98" t="s">
        <v>57</v>
      </c>
      <c r="C1" s="99" t="s">
        <v>41</v>
      </c>
      <c r="D1" s="99" t="s">
        <v>42</v>
      </c>
      <c r="E1" s="99" t="s">
        <v>43</v>
      </c>
      <c r="F1" s="99" t="s">
        <v>44</v>
      </c>
      <c r="G1" s="99" t="s">
        <v>45</v>
      </c>
      <c r="H1" s="99" t="s">
        <v>46</v>
      </c>
      <c r="I1" s="99" t="s">
        <v>0</v>
      </c>
      <c r="J1" s="99" t="s">
        <v>58</v>
      </c>
      <c r="K1" s="99" t="s">
        <v>47</v>
      </c>
      <c r="L1" s="99" t="s">
        <v>48</v>
      </c>
      <c r="M1" s="99" t="s">
        <v>49</v>
      </c>
      <c r="N1" s="99" t="s">
        <v>50</v>
      </c>
      <c r="O1" s="100" t="s">
        <v>39</v>
      </c>
    </row>
    <row r="2" spans="1:15" s="34" customFormat="1" ht="15" thickTop="1" thickBot="1" x14ac:dyDescent="0.3">
      <c r="A2" s="75">
        <v>2025</v>
      </c>
      <c r="B2" s="101" t="s">
        <v>2</v>
      </c>
      <c r="C2" s="102">
        <f>C4+C6+C8+C10+C12+C14+C16+C18+C20+C22</f>
        <v>3011486.46624</v>
      </c>
      <c r="D2" s="102">
        <f t="shared" ref="D2:O2" si="0">D4+D6+D8+D10+D12+D14+D16+D18+D20+D22</f>
        <v>2957342.9846000001</v>
      </c>
      <c r="E2" s="102">
        <f t="shared" si="0"/>
        <v>3133405.7989299996</v>
      </c>
      <c r="F2" s="102">
        <f t="shared" si="0"/>
        <v>2789001.3012099997</v>
      </c>
      <c r="G2" s="102"/>
      <c r="H2" s="102"/>
      <c r="I2" s="102"/>
      <c r="J2" s="102"/>
      <c r="K2" s="102"/>
      <c r="L2" s="102"/>
      <c r="M2" s="102"/>
      <c r="N2" s="102"/>
      <c r="O2" s="102">
        <f t="shared" si="0"/>
        <v>11891236.550980002</v>
      </c>
    </row>
    <row r="3" spans="1:15" ht="14.4" thickTop="1" x14ac:dyDescent="0.25">
      <c r="A3" s="74">
        <v>2024</v>
      </c>
      <c r="B3" s="101" t="s">
        <v>2</v>
      </c>
      <c r="C3" s="102">
        <f>C5+C7+C9+C11+C13+C15+C17+C19+C21+C23</f>
        <v>3093478.7994299997</v>
      </c>
      <c r="D3" s="102">
        <f t="shared" ref="D3:O3" si="1">D5+D7+D9+D11+D13+D15+D17+D19+D21+D23</f>
        <v>3106589.4515399998</v>
      </c>
      <c r="E3" s="102">
        <f t="shared" si="1"/>
        <v>3068643.9609499997</v>
      </c>
      <c r="F3" s="102">
        <f t="shared" si="1"/>
        <v>2582539.8404099997</v>
      </c>
      <c r="G3" s="102">
        <f t="shared" si="1"/>
        <v>3145863.26039</v>
      </c>
      <c r="H3" s="102">
        <f t="shared" si="1"/>
        <v>2434079.3319000001</v>
      </c>
      <c r="I3" s="102">
        <f t="shared" si="1"/>
        <v>2844765.53266</v>
      </c>
      <c r="J3" s="102">
        <f t="shared" si="1"/>
        <v>2839121.1436700001</v>
      </c>
      <c r="K3" s="102">
        <f t="shared" si="1"/>
        <v>2960174.1762399999</v>
      </c>
      <c r="L3" s="102">
        <f t="shared" si="1"/>
        <v>3374654.5807100004</v>
      </c>
      <c r="M3" s="102">
        <f t="shared" si="1"/>
        <v>3325161.0206399998</v>
      </c>
      <c r="N3" s="102">
        <f t="shared" si="1"/>
        <v>3422984.9627100001</v>
      </c>
      <c r="O3" s="102">
        <f t="shared" si="1"/>
        <v>36198056.061250001</v>
      </c>
    </row>
    <row r="4" spans="1:15" s="34" customFormat="1" ht="13.8" x14ac:dyDescent="0.25">
      <c r="A4" s="75">
        <v>2025</v>
      </c>
      <c r="B4" s="103" t="s">
        <v>125</v>
      </c>
      <c r="C4" s="104">
        <v>1026758.04166</v>
      </c>
      <c r="D4" s="104">
        <v>1064204.3112699999</v>
      </c>
      <c r="E4" s="104">
        <v>1119162.7851799999</v>
      </c>
      <c r="F4" s="104">
        <v>969051.64489</v>
      </c>
      <c r="G4" s="104"/>
      <c r="H4" s="104"/>
      <c r="I4" s="104"/>
      <c r="J4" s="104"/>
      <c r="K4" s="104"/>
      <c r="L4" s="104"/>
      <c r="M4" s="104"/>
      <c r="N4" s="104"/>
      <c r="O4" s="105">
        <v>4179176.7829999998</v>
      </c>
    </row>
    <row r="5" spans="1:15" ht="13.8" x14ac:dyDescent="0.25">
      <c r="A5" s="74">
        <v>2024</v>
      </c>
      <c r="B5" s="103" t="s">
        <v>125</v>
      </c>
      <c r="C5" s="104">
        <v>1010012.11451</v>
      </c>
      <c r="D5" s="104">
        <v>1046831.47796</v>
      </c>
      <c r="E5" s="104">
        <v>1037467.4981</v>
      </c>
      <c r="F5" s="104">
        <v>864923.04662000004</v>
      </c>
      <c r="G5" s="104">
        <v>1059528.9378800001</v>
      </c>
      <c r="H5" s="104">
        <v>809210.32958000002</v>
      </c>
      <c r="I5" s="104">
        <v>941717.77703</v>
      </c>
      <c r="J5" s="104">
        <v>964892.61820999999</v>
      </c>
      <c r="K5" s="104">
        <v>943319.16697999998</v>
      </c>
      <c r="L5" s="104">
        <v>1034056.65477</v>
      </c>
      <c r="M5" s="104">
        <v>1057423.70511</v>
      </c>
      <c r="N5" s="104">
        <v>1129445.3509500001</v>
      </c>
      <c r="O5" s="105">
        <v>11898828.6777</v>
      </c>
    </row>
    <row r="6" spans="1:15" s="34" customFormat="1" ht="13.8" x14ac:dyDescent="0.25">
      <c r="A6" s="75">
        <v>2025</v>
      </c>
      <c r="B6" s="103" t="s">
        <v>126</v>
      </c>
      <c r="C6" s="104">
        <v>353213.43254000001</v>
      </c>
      <c r="D6" s="104">
        <v>319154.34557</v>
      </c>
      <c r="E6" s="104">
        <v>298476.13906000002</v>
      </c>
      <c r="F6" s="104">
        <v>237462.44488</v>
      </c>
      <c r="G6" s="104"/>
      <c r="H6" s="104"/>
      <c r="I6" s="104"/>
      <c r="J6" s="104"/>
      <c r="K6" s="104"/>
      <c r="L6" s="104"/>
      <c r="M6" s="104"/>
      <c r="N6" s="104"/>
      <c r="O6" s="105">
        <v>1208306.3620500001</v>
      </c>
    </row>
    <row r="7" spans="1:15" ht="13.8" x14ac:dyDescent="0.25">
      <c r="A7" s="74">
        <v>2024</v>
      </c>
      <c r="B7" s="103" t="s">
        <v>126</v>
      </c>
      <c r="C7" s="104">
        <v>365786.03013999999</v>
      </c>
      <c r="D7" s="104">
        <v>318978.49057999998</v>
      </c>
      <c r="E7" s="104">
        <v>276701.53295999998</v>
      </c>
      <c r="F7" s="104">
        <v>211805.69589</v>
      </c>
      <c r="G7" s="104">
        <v>283633.45166999998</v>
      </c>
      <c r="H7" s="104">
        <v>259744.38430000001</v>
      </c>
      <c r="I7" s="104">
        <v>205539.19399999999</v>
      </c>
      <c r="J7" s="104">
        <v>213029.55345000001</v>
      </c>
      <c r="K7" s="104">
        <v>267547.43411999999</v>
      </c>
      <c r="L7" s="104">
        <v>289011.94835000002</v>
      </c>
      <c r="M7" s="104">
        <v>359844.66897</v>
      </c>
      <c r="N7" s="104">
        <v>349164.62488999998</v>
      </c>
      <c r="O7" s="105">
        <v>3400787.0093200002</v>
      </c>
    </row>
    <row r="8" spans="1:15" s="34" customFormat="1" ht="13.8" x14ac:dyDescent="0.25">
      <c r="A8" s="75">
        <v>2025</v>
      </c>
      <c r="B8" s="103" t="s">
        <v>127</v>
      </c>
      <c r="C8" s="104">
        <v>210401.32797000001</v>
      </c>
      <c r="D8" s="104">
        <v>199142.00245</v>
      </c>
      <c r="E8" s="104">
        <v>224504.12028999999</v>
      </c>
      <c r="F8" s="104">
        <v>199213.88279</v>
      </c>
      <c r="G8" s="104"/>
      <c r="H8" s="104"/>
      <c r="I8" s="104"/>
      <c r="J8" s="104"/>
      <c r="K8" s="104"/>
      <c r="L8" s="104"/>
      <c r="M8" s="104"/>
      <c r="N8" s="104"/>
      <c r="O8" s="105">
        <v>833261.33349999995</v>
      </c>
    </row>
    <row r="9" spans="1:15" ht="13.8" x14ac:dyDescent="0.25">
      <c r="A9" s="74">
        <v>2024</v>
      </c>
      <c r="B9" s="103" t="s">
        <v>127</v>
      </c>
      <c r="C9" s="104">
        <v>232088.57702</v>
      </c>
      <c r="D9" s="104">
        <v>234169.64285</v>
      </c>
      <c r="E9" s="104">
        <v>239526.91080000001</v>
      </c>
      <c r="F9" s="104">
        <v>199500.29772999999</v>
      </c>
      <c r="G9" s="104">
        <v>216838.20627</v>
      </c>
      <c r="H9" s="104">
        <v>164240.44820000001</v>
      </c>
      <c r="I9" s="104">
        <v>225422.53841000001</v>
      </c>
      <c r="J9" s="104">
        <v>219206.78563</v>
      </c>
      <c r="K9" s="104">
        <v>227167.44631999999</v>
      </c>
      <c r="L9" s="104">
        <v>277397.79888000002</v>
      </c>
      <c r="M9" s="104">
        <v>242634.28364000001</v>
      </c>
      <c r="N9" s="104">
        <v>247571.56177999999</v>
      </c>
      <c r="O9" s="105">
        <v>2725764.4975299998</v>
      </c>
    </row>
    <row r="10" spans="1:15" s="34" customFormat="1" ht="13.8" x14ac:dyDescent="0.25">
      <c r="A10" s="75">
        <v>2025</v>
      </c>
      <c r="B10" s="103" t="s">
        <v>128</v>
      </c>
      <c r="C10" s="104">
        <v>164248.35266999999</v>
      </c>
      <c r="D10" s="104">
        <v>146586.48441</v>
      </c>
      <c r="E10" s="104">
        <v>162099.02204000001</v>
      </c>
      <c r="F10" s="104">
        <v>133557.62330000001</v>
      </c>
      <c r="G10" s="104"/>
      <c r="H10" s="104"/>
      <c r="I10" s="104"/>
      <c r="J10" s="104"/>
      <c r="K10" s="104"/>
      <c r="L10" s="104"/>
      <c r="M10" s="104"/>
      <c r="N10" s="104"/>
      <c r="O10" s="105">
        <v>606491.48242000001</v>
      </c>
    </row>
    <row r="11" spans="1:15" ht="13.8" x14ac:dyDescent="0.25">
      <c r="A11" s="74">
        <v>2024</v>
      </c>
      <c r="B11" s="103" t="s">
        <v>128</v>
      </c>
      <c r="C11" s="104">
        <v>160121.91939</v>
      </c>
      <c r="D11" s="104">
        <v>170080.51697</v>
      </c>
      <c r="E11" s="104">
        <v>157757.54418999999</v>
      </c>
      <c r="F11" s="104">
        <v>114264.85248</v>
      </c>
      <c r="G11" s="104">
        <v>135676.91488999999</v>
      </c>
      <c r="H11" s="104">
        <v>88539.556700000001</v>
      </c>
      <c r="I11" s="104">
        <v>103560.59712000001</v>
      </c>
      <c r="J11" s="104">
        <v>118719.99546000001</v>
      </c>
      <c r="K11" s="104">
        <v>196458.95603999999</v>
      </c>
      <c r="L11" s="104">
        <v>234864.38990000001</v>
      </c>
      <c r="M11" s="104">
        <v>192602.14965000001</v>
      </c>
      <c r="N11" s="104">
        <v>178343.20853999999</v>
      </c>
      <c r="O11" s="105">
        <v>1850990.60133</v>
      </c>
    </row>
    <row r="12" spans="1:15" s="34" customFormat="1" ht="13.8" x14ac:dyDescent="0.25">
      <c r="A12" s="75">
        <v>2025</v>
      </c>
      <c r="B12" s="103" t="s">
        <v>129</v>
      </c>
      <c r="C12" s="104">
        <v>208158.75407</v>
      </c>
      <c r="D12" s="104">
        <v>217509.32746</v>
      </c>
      <c r="E12" s="104">
        <v>217613.92147999999</v>
      </c>
      <c r="F12" s="104">
        <v>209809.99113000001</v>
      </c>
      <c r="G12" s="104"/>
      <c r="H12" s="104"/>
      <c r="I12" s="104"/>
      <c r="J12" s="104"/>
      <c r="K12" s="104"/>
      <c r="L12" s="104"/>
      <c r="M12" s="104"/>
      <c r="N12" s="104"/>
      <c r="O12" s="105">
        <v>853091.99413999997</v>
      </c>
    </row>
    <row r="13" spans="1:15" ht="13.8" x14ac:dyDescent="0.25">
      <c r="A13" s="74">
        <v>2024</v>
      </c>
      <c r="B13" s="103" t="s">
        <v>129</v>
      </c>
      <c r="C13" s="104">
        <v>206128.32986999999</v>
      </c>
      <c r="D13" s="104">
        <v>196631.18028</v>
      </c>
      <c r="E13" s="104">
        <v>200759.99325</v>
      </c>
      <c r="F13" s="104">
        <v>176404.54832999999</v>
      </c>
      <c r="G13" s="104">
        <v>234691.50318999999</v>
      </c>
      <c r="H13" s="104">
        <v>151405.27651</v>
      </c>
      <c r="I13" s="104">
        <v>214662.48196999999</v>
      </c>
      <c r="J13" s="104">
        <v>161813.43124999999</v>
      </c>
      <c r="K13" s="104">
        <v>194028.25719999999</v>
      </c>
      <c r="L13" s="104">
        <v>320557.99998000002</v>
      </c>
      <c r="M13" s="104">
        <v>291223.17703999998</v>
      </c>
      <c r="N13" s="104">
        <v>285723.71385</v>
      </c>
      <c r="O13" s="105">
        <v>2634029.8927199999</v>
      </c>
    </row>
    <row r="14" spans="1:15" s="34" customFormat="1" ht="13.8" x14ac:dyDescent="0.25">
      <c r="A14" s="75">
        <v>2025</v>
      </c>
      <c r="B14" s="103" t="s">
        <v>130</v>
      </c>
      <c r="C14" s="104">
        <v>51262.624709999996</v>
      </c>
      <c r="D14" s="104">
        <v>41184.703880000001</v>
      </c>
      <c r="E14" s="104">
        <v>52859.895420000001</v>
      </c>
      <c r="F14" s="104">
        <v>36881.294249999999</v>
      </c>
      <c r="G14" s="104"/>
      <c r="H14" s="104"/>
      <c r="I14" s="104"/>
      <c r="J14" s="104"/>
      <c r="K14" s="104"/>
      <c r="L14" s="104"/>
      <c r="M14" s="104"/>
      <c r="N14" s="104"/>
      <c r="O14" s="105">
        <v>182188.51826000001</v>
      </c>
    </row>
    <row r="15" spans="1:15" ht="13.8" x14ac:dyDescent="0.25">
      <c r="A15" s="74">
        <v>2024</v>
      </c>
      <c r="B15" s="103" t="s">
        <v>130</v>
      </c>
      <c r="C15" s="104">
        <v>83436.900699999998</v>
      </c>
      <c r="D15" s="104">
        <v>82610.768530000001</v>
      </c>
      <c r="E15" s="104">
        <v>78426.065130000003</v>
      </c>
      <c r="F15" s="104">
        <v>49173.907709999999</v>
      </c>
      <c r="G15" s="104">
        <v>69796.724189999994</v>
      </c>
      <c r="H15" s="104">
        <v>70268.485010000004</v>
      </c>
      <c r="I15" s="104">
        <v>61429.349410000003</v>
      </c>
      <c r="J15" s="104">
        <v>55487.356070000002</v>
      </c>
      <c r="K15" s="104">
        <v>56089.077680000002</v>
      </c>
      <c r="L15" s="104">
        <v>60641.231679999997</v>
      </c>
      <c r="M15" s="104">
        <v>74775.331439999994</v>
      </c>
      <c r="N15" s="104">
        <v>71035.422909999994</v>
      </c>
      <c r="O15" s="105">
        <v>813170.62046000001</v>
      </c>
    </row>
    <row r="16" spans="1:15" ht="13.8" x14ac:dyDescent="0.25">
      <c r="A16" s="75">
        <v>2025</v>
      </c>
      <c r="B16" s="103" t="s">
        <v>131</v>
      </c>
      <c r="C16" s="104">
        <v>86044.394719999997</v>
      </c>
      <c r="D16" s="104">
        <v>67747.011870000002</v>
      </c>
      <c r="E16" s="104">
        <v>62668.326659999999</v>
      </c>
      <c r="F16" s="104">
        <v>77655.260739999998</v>
      </c>
      <c r="G16" s="104"/>
      <c r="H16" s="104"/>
      <c r="I16" s="104"/>
      <c r="J16" s="104"/>
      <c r="K16" s="104"/>
      <c r="L16" s="104"/>
      <c r="M16" s="104"/>
      <c r="N16" s="104"/>
      <c r="O16" s="105">
        <v>294114.99398999999</v>
      </c>
    </row>
    <row r="17" spans="1:15" ht="13.8" x14ac:dyDescent="0.25">
      <c r="A17" s="74">
        <v>2024</v>
      </c>
      <c r="B17" s="103" t="s">
        <v>131</v>
      </c>
      <c r="C17" s="104">
        <v>64406.00015</v>
      </c>
      <c r="D17" s="104">
        <v>76260.280750000005</v>
      </c>
      <c r="E17" s="104">
        <v>83673.392269999997</v>
      </c>
      <c r="F17" s="104">
        <v>67010.118220000004</v>
      </c>
      <c r="G17" s="104">
        <v>76952.423450000002</v>
      </c>
      <c r="H17" s="104">
        <v>80441.30154</v>
      </c>
      <c r="I17" s="104">
        <v>93554.62242</v>
      </c>
      <c r="J17" s="104">
        <v>98098.891300000003</v>
      </c>
      <c r="K17" s="104">
        <v>77068.329750000004</v>
      </c>
      <c r="L17" s="104">
        <v>91153.999240000005</v>
      </c>
      <c r="M17" s="104">
        <v>79503.759460000001</v>
      </c>
      <c r="N17" s="104">
        <v>90566.730309999999</v>
      </c>
      <c r="O17" s="105">
        <v>978689.84886000003</v>
      </c>
    </row>
    <row r="18" spans="1:15" ht="13.8" x14ac:dyDescent="0.25">
      <c r="A18" s="75">
        <v>2025</v>
      </c>
      <c r="B18" s="103" t="s">
        <v>132</v>
      </c>
      <c r="C18" s="104">
        <v>18347.959439999999</v>
      </c>
      <c r="D18" s="104">
        <v>19395.497370000001</v>
      </c>
      <c r="E18" s="104">
        <v>18493.259389999999</v>
      </c>
      <c r="F18" s="104">
        <v>14944.745709999999</v>
      </c>
      <c r="G18" s="104"/>
      <c r="H18" s="104"/>
      <c r="I18" s="104"/>
      <c r="J18" s="104"/>
      <c r="K18" s="104"/>
      <c r="L18" s="104"/>
      <c r="M18" s="104"/>
      <c r="N18" s="104"/>
      <c r="O18" s="105">
        <v>71181.461909999998</v>
      </c>
    </row>
    <row r="19" spans="1:15" ht="13.8" x14ac:dyDescent="0.25">
      <c r="A19" s="74">
        <v>2024</v>
      </c>
      <c r="B19" s="103" t="s">
        <v>132</v>
      </c>
      <c r="C19" s="104">
        <v>13984.519</v>
      </c>
      <c r="D19" s="104">
        <v>17475.448970000001</v>
      </c>
      <c r="E19" s="104">
        <v>17466.657169999999</v>
      </c>
      <c r="F19" s="104">
        <v>14415.68665</v>
      </c>
      <c r="G19" s="104">
        <v>14678.64143</v>
      </c>
      <c r="H19" s="104">
        <v>7954.6204200000002</v>
      </c>
      <c r="I19" s="104">
        <v>6293.0091000000002</v>
      </c>
      <c r="J19" s="104">
        <v>5688.9342999999999</v>
      </c>
      <c r="K19" s="104">
        <v>7601.4904299999998</v>
      </c>
      <c r="L19" s="104">
        <v>10952.754269999999</v>
      </c>
      <c r="M19" s="104">
        <v>10347.75664</v>
      </c>
      <c r="N19" s="104">
        <v>13807.07789</v>
      </c>
      <c r="O19" s="105">
        <v>140666.59627000001</v>
      </c>
    </row>
    <row r="20" spans="1:15" ht="13.8" x14ac:dyDescent="0.25">
      <c r="A20" s="75">
        <v>2025</v>
      </c>
      <c r="B20" s="103" t="s">
        <v>133</v>
      </c>
      <c r="C20" s="106">
        <v>284326.54002000001</v>
      </c>
      <c r="D20" s="106">
        <v>275677.70812999998</v>
      </c>
      <c r="E20" s="106">
        <v>305184.91525000002</v>
      </c>
      <c r="F20" s="106">
        <v>288281.10917000001</v>
      </c>
      <c r="G20" s="106"/>
      <c r="H20" s="104"/>
      <c r="I20" s="104"/>
      <c r="J20" s="104"/>
      <c r="K20" s="104"/>
      <c r="L20" s="104"/>
      <c r="M20" s="104"/>
      <c r="N20" s="104"/>
      <c r="O20" s="105">
        <v>1153470.27257</v>
      </c>
    </row>
    <row r="21" spans="1:15" ht="13.8" x14ac:dyDescent="0.25">
      <c r="A21" s="74">
        <v>2024</v>
      </c>
      <c r="B21" s="103" t="s">
        <v>133</v>
      </c>
      <c r="C21" s="104">
        <v>355960.40323</v>
      </c>
      <c r="D21" s="104">
        <v>311356.38655</v>
      </c>
      <c r="E21" s="104">
        <v>301716.02964999998</v>
      </c>
      <c r="F21" s="104">
        <v>302178.77643000003</v>
      </c>
      <c r="G21" s="104">
        <v>317479.84360000002</v>
      </c>
      <c r="H21" s="104">
        <v>257665.70292000001</v>
      </c>
      <c r="I21" s="104">
        <v>286297.64627000003</v>
      </c>
      <c r="J21" s="104">
        <v>337285.63448000001</v>
      </c>
      <c r="K21" s="104">
        <v>330368.84255</v>
      </c>
      <c r="L21" s="104">
        <v>366778.44579000003</v>
      </c>
      <c r="M21" s="104">
        <v>346917.12206000002</v>
      </c>
      <c r="N21" s="104">
        <v>348906.67934999999</v>
      </c>
      <c r="O21" s="105">
        <v>3862911.5128799998</v>
      </c>
    </row>
    <row r="22" spans="1:15" ht="13.8" x14ac:dyDescent="0.25">
      <c r="A22" s="75">
        <v>2025</v>
      </c>
      <c r="B22" s="103" t="s">
        <v>134</v>
      </c>
      <c r="C22" s="106">
        <v>608725.03844000003</v>
      </c>
      <c r="D22" s="106">
        <v>606741.59219</v>
      </c>
      <c r="E22" s="106">
        <v>672343.41416000004</v>
      </c>
      <c r="F22" s="106">
        <v>622143.30434999999</v>
      </c>
      <c r="G22" s="106"/>
      <c r="H22" s="104"/>
      <c r="I22" s="104"/>
      <c r="J22" s="104"/>
      <c r="K22" s="104"/>
      <c r="L22" s="104"/>
      <c r="M22" s="104"/>
      <c r="N22" s="104"/>
      <c r="O22" s="105">
        <v>2509953.3491400001</v>
      </c>
    </row>
    <row r="23" spans="1:15" ht="13.8" x14ac:dyDescent="0.25">
      <c r="A23" s="74">
        <v>2024</v>
      </c>
      <c r="B23" s="103" t="s">
        <v>134</v>
      </c>
      <c r="C23" s="104">
        <v>601554.00541999994</v>
      </c>
      <c r="D23" s="106">
        <v>652195.25809999998</v>
      </c>
      <c r="E23" s="104">
        <v>675148.33742999996</v>
      </c>
      <c r="F23" s="104">
        <v>582862.91035000002</v>
      </c>
      <c r="G23" s="104">
        <v>736586.61381999997</v>
      </c>
      <c r="H23" s="104">
        <v>544609.22672000004</v>
      </c>
      <c r="I23" s="104">
        <v>706288.31692999997</v>
      </c>
      <c r="J23" s="104">
        <v>664897.94351999997</v>
      </c>
      <c r="K23" s="104">
        <v>660525.17516999994</v>
      </c>
      <c r="L23" s="104">
        <v>689239.35785000003</v>
      </c>
      <c r="M23" s="104">
        <v>669889.06663000002</v>
      </c>
      <c r="N23" s="104">
        <v>708420.59224000003</v>
      </c>
      <c r="O23" s="105">
        <v>7892216.80418</v>
      </c>
    </row>
    <row r="24" spans="1:15" ht="13.8" x14ac:dyDescent="0.25">
      <c r="A24" s="75">
        <v>2025</v>
      </c>
      <c r="B24" s="101" t="s">
        <v>14</v>
      </c>
      <c r="C24" s="107">
        <f>C26+C28+C30+C32+C34+C36+C38+C40+C42+C44+C46+C48+C50+C52+C54</f>
        <v>14947864.339420002</v>
      </c>
      <c r="D24" s="107">
        <f>D26+D28+D30+D32+D34+D36+D38+D40+D42+D44+D46+D48+D50+D52+D54</f>
        <v>14662312.906760002</v>
      </c>
      <c r="E24" s="107">
        <f>E26+E28+E30+E32+E34+E36+E38+E40+E42+E44+E46+E48+E50+E52+E54</f>
        <v>16480179.618260002</v>
      </c>
      <c r="F24" s="107">
        <f>F26+F28+F30+F32+F34+F36+F38+F40+F42+F44+F46+F48+F50+F52+F54</f>
        <v>14861901.024090001</v>
      </c>
      <c r="G24" s="107"/>
      <c r="H24" s="107"/>
      <c r="I24" s="107"/>
      <c r="J24" s="107"/>
      <c r="K24" s="107"/>
      <c r="L24" s="107"/>
      <c r="M24" s="107"/>
      <c r="N24" s="107"/>
      <c r="O24" s="107">
        <f>O26+O28+O30+O32+O34+O36+O38+O40+O42+O44+O46+O48+O50+O52+O54</f>
        <v>60952257.888530001</v>
      </c>
    </row>
    <row r="25" spans="1:15" ht="13.8" x14ac:dyDescent="0.25">
      <c r="A25" s="74">
        <v>2024</v>
      </c>
      <c r="B25" s="101" t="s">
        <v>14</v>
      </c>
      <c r="C25" s="107">
        <f>C27+C29+C31+C33+C35+C37+C39+C41+C43+C45+C47+C49+C51+C53+C55</f>
        <v>13628123.649979999</v>
      </c>
      <c r="D25" s="107">
        <f>D27+D29+D31+D33+D35+D37+D39+D41+D43+D45+D47+D49+D51+D53+D55</f>
        <v>14882772.05047</v>
      </c>
      <c r="E25" s="107">
        <f>E27+E29+E31+E33+E35+E37+E39+E41+E43+E45+E47+E49+E51+E53+E55</f>
        <v>16223495.451289998</v>
      </c>
      <c r="F25" s="107">
        <f>F27+F29+F31+F33+F35+F37+F39+F41+F43+F45+F47+F49+F51+F53+F55</f>
        <v>13218315.537830001</v>
      </c>
      <c r="G25" s="107">
        <f>G27+G29+G31+G33+G35+G37+G39+G41+G43+G45+G47+G49+G51+G53+G55</f>
        <v>17152600.369960003</v>
      </c>
      <c r="H25" s="107">
        <f>H27+H29+H31+H33+H35+H37+H39+H41+H43+H45+H47+H49+H51+H53+H55</f>
        <v>13244632.555840001</v>
      </c>
      <c r="I25" s="107">
        <f>I27+I29+I31+I33+I35+I37+I39+I41+I43+I45+I47+I49+I51+I53+I55</f>
        <v>15905425.065779997</v>
      </c>
      <c r="J25" s="107">
        <f>J27+J29+J31+J33+J35+J37+J39+J41+J43+J45+J47+J49+J51+J53+J55</f>
        <v>15477192.770410001</v>
      </c>
      <c r="K25" s="107">
        <f>K27+K29+K31+K33+K35+K37+K39+K41+K43+K45+K47+K49+K51+K53+K55</f>
        <v>15729149.472130001</v>
      </c>
      <c r="L25" s="107">
        <f>L27+L29+L31+L33+L35+L37+L39+L41+L43+L45+L47+L49+L51+L53+L55</f>
        <v>16498576.572009999</v>
      </c>
      <c r="M25" s="107">
        <f>M27+M29+M31+M33+M35+M37+M39+M41+M43+M45+M47+M49+M51+M53+M55</f>
        <v>15592761.752739999</v>
      </c>
      <c r="N25" s="107">
        <f>N27+N29+N31+N33+N35+N37+N39+N41+N43+N45+N47+N49+N51+N53+N55</f>
        <v>16189416.885479998</v>
      </c>
      <c r="O25" s="107">
        <f>O27+O29+O31+O33+O35+O37+O39+O41+O43+O45+O47+O49+O51+O53+O55</f>
        <v>183742462.13391998</v>
      </c>
    </row>
    <row r="26" spans="1:15" ht="13.8" x14ac:dyDescent="0.25">
      <c r="A26" s="75">
        <v>2025</v>
      </c>
      <c r="B26" s="103" t="s">
        <v>135</v>
      </c>
      <c r="C26" s="104">
        <v>825493.03769999999</v>
      </c>
      <c r="D26" s="104">
        <v>757341.28110999998</v>
      </c>
      <c r="E26" s="104">
        <v>839385.30174999998</v>
      </c>
      <c r="F26" s="104">
        <v>771642.85179999995</v>
      </c>
      <c r="G26" s="104"/>
      <c r="H26" s="104"/>
      <c r="I26" s="104"/>
      <c r="J26" s="104"/>
      <c r="K26" s="104"/>
      <c r="L26" s="104"/>
      <c r="M26" s="104"/>
      <c r="N26" s="104"/>
      <c r="O26" s="105">
        <v>3193862.47236</v>
      </c>
    </row>
    <row r="27" spans="1:15" ht="13.8" x14ac:dyDescent="0.25">
      <c r="A27" s="74">
        <v>2024</v>
      </c>
      <c r="B27" s="103" t="s">
        <v>135</v>
      </c>
      <c r="C27" s="104">
        <v>784252.72962</v>
      </c>
      <c r="D27" s="104">
        <v>810014.67963000003</v>
      </c>
      <c r="E27" s="104">
        <v>816125.47840999998</v>
      </c>
      <c r="F27" s="104">
        <v>698226.25777999999</v>
      </c>
      <c r="G27" s="104">
        <v>863022.51428</v>
      </c>
      <c r="H27" s="104">
        <v>644985.84927999997</v>
      </c>
      <c r="I27" s="104">
        <v>797464.73452000006</v>
      </c>
      <c r="J27" s="104">
        <v>798118.07058000006</v>
      </c>
      <c r="K27" s="104">
        <v>805231.08106999996</v>
      </c>
      <c r="L27" s="104">
        <v>840096.27650000004</v>
      </c>
      <c r="M27" s="104">
        <v>853513.83337999997</v>
      </c>
      <c r="N27" s="104">
        <v>781288.65075000003</v>
      </c>
      <c r="O27" s="105">
        <v>9492340.1557999998</v>
      </c>
    </row>
    <row r="28" spans="1:15" ht="13.8" x14ac:dyDescent="0.25">
      <c r="A28" s="75">
        <v>2025</v>
      </c>
      <c r="B28" s="103" t="s">
        <v>136</v>
      </c>
      <c r="C28" s="104">
        <v>126429.33803</v>
      </c>
      <c r="D28" s="104">
        <v>132256.26793999999</v>
      </c>
      <c r="E28" s="104">
        <v>140812.64804</v>
      </c>
      <c r="F28" s="104">
        <v>102962.01730000001</v>
      </c>
      <c r="G28" s="104"/>
      <c r="H28" s="104"/>
      <c r="I28" s="104"/>
      <c r="J28" s="104"/>
      <c r="K28" s="104"/>
      <c r="L28" s="104"/>
      <c r="M28" s="104"/>
      <c r="N28" s="104"/>
      <c r="O28" s="105">
        <v>502460.27130999998</v>
      </c>
    </row>
    <row r="29" spans="1:15" ht="13.8" x14ac:dyDescent="0.25">
      <c r="A29" s="74">
        <v>2024</v>
      </c>
      <c r="B29" s="103" t="s">
        <v>136</v>
      </c>
      <c r="C29" s="104">
        <v>120200.54958000001</v>
      </c>
      <c r="D29" s="104">
        <v>142894.98593</v>
      </c>
      <c r="E29" s="104">
        <v>145748.10112000001</v>
      </c>
      <c r="F29" s="104">
        <v>105392.92955</v>
      </c>
      <c r="G29" s="104">
        <v>135760.5104</v>
      </c>
      <c r="H29" s="104">
        <v>98665.5095</v>
      </c>
      <c r="I29" s="104">
        <v>138549.79115</v>
      </c>
      <c r="J29" s="104">
        <v>147827.05361</v>
      </c>
      <c r="K29" s="104">
        <v>131952.45306999999</v>
      </c>
      <c r="L29" s="104">
        <v>132646.94099</v>
      </c>
      <c r="M29" s="104">
        <v>116558.31823</v>
      </c>
      <c r="N29" s="104">
        <v>110018.55914</v>
      </c>
      <c r="O29" s="105">
        <v>1526215.70227</v>
      </c>
    </row>
    <row r="30" spans="1:15" s="34" customFormat="1" ht="13.8" x14ac:dyDescent="0.25">
      <c r="A30" s="75">
        <v>2025</v>
      </c>
      <c r="B30" s="103" t="s">
        <v>137</v>
      </c>
      <c r="C30" s="104">
        <v>229214.63688000001</v>
      </c>
      <c r="D30" s="104">
        <v>227693.18335000001</v>
      </c>
      <c r="E30" s="104">
        <v>234259.88675999999</v>
      </c>
      <c r="F30" s="104">
        <v>199462.61301</v>
      </c>
      <c r="G30" s="104"/>
      <c r="H30" s="104"/>
      <c r="I30" s="104"/>
      <c r="J30" s="104"/>
      <c r="K30" s="104"/>
      <c r="L30" s="104"/>
      <c r="M30" s="104"/>
      <c r="N30" s="104"/>
      <c r="O30" s="105">
        <v>890630.32</v>
      </c>
    </row>
    <row r="31" spans="1:15" ht="13.8" x14ac:dyDescent="0.25">
      <c r="A31" s="74">
        <v>2024</v>
      </c>
      <c r="B31" s="103" t="s">
        <v>137</v>
      </c>
      <c r="C31" s="104">
        <v>238938.0986</v>
      </c>
      <c r="D31" s="104">
        <v>260241.12450999999</v>
      </c>
      <c r="E31" s="104">
        <v>247031.72446</v>
      </c>
      <c r="F31" s="104">
        <v>190090.99137999999</v>
      </c>
      <c r="G31" s="104">
        <v>260317.93539</v>
      </c>
      <c r="H31" s="104">
        <v>177521.5197</v>
      </c>
      <c r="I31" s="104">
        <v>230129.87051000001</v>
      </c>
      <c r="J31" s="104">
        <v>231281.49836</v>
      </c>
      <c r="K31" s="104">
        <v>250292.78182</v>
      </c>
      <c r="L31" s="104">
        <v>274182.40727999998</v>
      </c>
      <c r="M31" s="104">
        <v>259904.95394000001</v>
      </c>
      <c r="N31" s="104">
        <v>247138.44175999999</v>
      </c>
      <c r="O31" s="105">
        <v>2867071.3477099999</v>
      </c>
    </row>
    <row r="32" spans="1:15" ht="13.8" x14ac:dyDescent="0.25">
      <c r="A32" s="75">
        <v>2025</v>
      </c>
      <c r="B32" s="103" t="s">
        <v>138</v>
      </c>
      <c r="C32" s="106">
        <v>2551911.7779399999</v>
      </c>
      <c r="D32" s="106">
        <v>2488293.4407199998</v>
      </c>
      <c r="E32" s="106">
        <v>2730517.8900600001</v>
      </c>
      <c r="F32" s="106">
        <v>2615002.3757199999</v>
      </c>
      <c r="G32" s="106"/>
      <c r="H32" s="106"/>
      <c r="I32" s="106"/>
      <c r="J32" s="106"/>
      <c r="K32" s="106"/>
      <c r="L32" s="106"/>
      <c r="M32" s="106"/>
      <c r="N32" s="106"/>
      <c r="O32" s="105">
        <v>10385725.484440001</v>
      </c>
    </row>
    <row r="33" spans="1:15" ht="13.8" x14ac:dyDescent="0.25">
      <c r="A33" s="74">
        <v>2024</v>
      </c>
      <c r="B33" s="103" t="s">
        <v>138</v>
      </c>
      <c r="C33" s="104">
        <v>2368778.1609</v>
      </c>
      <c r="D33" s="104">
        <v>2618857.0687899999</v>
      </c>
      <c r="E33" s="104">
        <v>3078687.3546199999</v>
      </c>
      <c r="F33" s="106">
        <v>2492002.59613</v>
      </c>
      <c r="G33" s="106">
        <v>3020967.7103499998</v>
      </c>
      <c r="H33" s="106">
        <v>2217310.58819</v>
      </c>
      <c r="I33" s="106">
        <v>2583645.72303</v>
      </c>
      <c r="J33" s="106">
        <v>2555741.47689</v>
      </c>
      <c r="K33" s="106">
        <v>2183291.9413299998</v>
      </c>
      <c r="L33" s="106">
        <v>2451056.5744400001</v>
      </c>
      <c r="M33" s="106">
        <v>2519105.5522599998</v>
      </c>
      <c r="N33" s="106">
        <v>2672559.64622</v>
      </c>
      <c r="O33" s="105">
        <v>30762004.393150002</v>
      </c>
    </row>
    <row r="34" spans="1:15" ht="13.8" x14ac:dyDescent="0.25">
      <c r="A34" s="75">
        <v>2025</v>
      </c>
      <c r="B34" s="103" t="s">
        <v>139</v>
      </c>
      <c r="C34" s="104">
        <v>1410493.2491599999</v>
      </c>
      <c r="D34" s="104">
        <v>1356289.67668</v>
      </c>
      <c r="E34" s="104">
        <v>1416159.4384900001</v>
      </c>
      <c r="F34" s="104">
        <v>1227667.6752299999</v>
      </c>
      <c r="G34" s="104"/>
      <c r="H34" s="104"/>
      <c r="I34" s="104"/>
      <c r="J34" s="104"/>
      <c r="K34" s="104"/>
      <c r="L34" s="104"/>
      <c r="M34" s="104"/>
      <c r="N34" s="104"/>
      <c r="O34" s="105">
        <v>5410610.0395600004</v>
      </c>
    </row>
    <row r="35" spans="1:15" ht="13.8" x14ac:dyDescent="0.25">
      <c r="A35" s="74">
        <v>2024</v>
      </c>
      <c r="B35" s="103" t="s">
        <v>139</v>
      </c>
      <c r="C35" s="104">
        <v>1418087.7166500001</v>
      </c>
      <c r="D35" s="104">
        <v>1498030.14005</v>
      </c>
      <c r="E35" s="104">
        <v>1611789.28559</v>
      </c>
      <c r="F35" s="104">
        <v>1225789.53461</v>
      </c>
      <c r="G35" s="104">
        <v>1640797.71166</v>
      </c>
      <c r="H35" s="104">
        <v>1294233.0181199999</v>
      </c>
      <c r="I35" s="104">
        <v>1657578.9533800001</v>
      </c>
      <c r="J35" s="104">
        <v>1667757.23694</v>
      </c>
      <c r="K35" s="104">
        <v>1580826.21068</v>
      </c>
      <c r="L35" s="104">
        <v>1571981.04434</v>
      </c>
      <c r="M35" s="104">
        <v>1485516.07357</v>
      </c>
      <c r="N35" s="104">
        <v>1260119.93673</v>
      </c>
      <c r="O35" s="105">
        <v>17912506.862319998</v>
      </c>
    </row>
    <row r="36" spans="1:15" ht="13.8" x14ac:dyDescent="0.25">
      <c r="A36" s="75">
        <v>2025</v>
      </c>
      <c r="B36" s="103" t="s">
        <v>140</v>
      </c>
      <c r="C36" s="104">
        <v>2996875.1048400002</v>
      </c>
      <c r="D36" s="104">
        <v>2977074.37732</v>
      </c>
      <c r="E36" s="104">
        <v>3515818.1661299998</v>
      </c>
      <c r="F36" s="104">
        <v>3145721.53131</v>
      </c>
      <c r="G36" s="104"/>
      <c r="H36" s="104"/>
      <c r="I36" s="104"/>
      <c r="J36" s="104"/>
      <c r="K36" s="104"/>
      <c r="L36" s="104"/>
      <c r="M36" s="104"/>
      <c r="N36" s="104"/>
      <c r="O36" s="105">
        <v>12635489.1796</v>
      </c>
    </row>
    <row r="37" spans="1:15" ht="13.8" x14ac:dyDescent="0.25">
      <c r="A37" s="74">
        <v>2024</v>
      </c>
      <c r="B37" s="103" t="s">
        <v>140</v>
      </c>
      <c r="C37" s="104">
        <v>2776726.20744</v>
      </c>
      <c r="D37" s="104">
        <v>3127374.95719</v>
      </c>
      <c r="E37" s="104">
        <v>3221084.86253</v>
      </c>
      <c r="F37" s="104">
        <v>2739694.4608800001</v>
      </c>
      <c r="G37" s="104">
        <v>3211116.5030399999</v>
      </c>
      <c r="H37" s="104">
        <v>2613758.54342</v>
      </c>
      <c r="I37" s="104">
        <v>3119719.2623399999</v>
      </c>
      <c r="J37" s="104">
        <v>2697286.4932200001</v>
      </c>
      <c r="K37" s="104">
        <v>3400262.0865600002</v>
      </c>
      <c r="L37" s="104">
        <v>3570449.6640300001</v>
      </c>
      <c r="M37" s="104">
        <v>3237604.44086</v>
      </c>
      <c r="N37" s="104">
        <v>3484454.9692099998</v>
      </c>
      <c r="O37" s="105">
        <v>37199532.450719997</v>
      </c>
    </row>
    <row r="38" spans="1:15" ht="13.8" x14ac:dyDescent="0.25">
      <c r="A38" s="75">
        <v>2025</v>
      </c>
      <c r="B38" s="103" t="s">
        <v>141</v>
      </c>
      <c r="C38" s="104">
        <v>82415.475059999997</v>
      </c>
      <c r="D38" s="104">
        <v>158789.88097</v>
      </c>
      <c r="E38" s="104">
        <v>86375.22107</v>
      </c>
      <c r="F38" s="104">
        <v>129811.37747000001</v>
      </c>
      <c r="G38" s="104"/>
      <c r="H38" s="104"/>
      <c r="I38" s="104"/>
      <c r="J38" s="104"/>
      <c r="K38" s="104"/>
      <c r="L38" s="104"/>
      <c r="M38" s="104"/>
      <c r="N38" s="104"/>
      <c r="O38" s="105">
        <v>457391.95457</v>
      </c>
    </row>
    <row r="39" spans="1:15" ht="13.8" x14ac:dyDescent="0.25">
      <c r="A39" s="74">
        <v>2024</v>
      </c>
      <c r="B39" s="103" t="s">
        <v>141</v>
      </c>
      <c r="C39" s="104">
        <v>167284.17989999999</v>
      </c>
      <c r="D39" s="104">
        <v>141237.81938999999</v>
      </c>
      <c r="E39" s="104">
        <v>143314.95522</v>
      </c>
      <c r="F39" s="104">
        <v>80867.331659999996</v>
      </c>
      <c r="G39" s="104">
        <v>168228.98882999999</v>
      </c>
      <c r="H39" s="104">
        <v>220068.33278999999</v>
      </c>
      <c r="I39" s="104">
        <v>118301.89152</v>
      </c>
      <c r="J39" s="104">
        <v>91670.812439999994</v>
      </c>
      <c r="K39" s="104">
        <v>234435.90804000001</v>
      </c>
      <c r="L39" s="104">
        <v>172867.80115000001</v>
      </c>
      <c r="M39" s="104">
        <v>152747.57754</v>
      </c>
      <c r="N39" s="104">
        <v>221165.67335</v>
      </c>
      <c r="O39" s="105">
        <v>1912191.27183</v>
      </c>
    </row>
    <row r="40" spans="1:15" ht="13.8" x14ac:dyDescent="0.25">
      <c r="A40" s="75">
        <v>2025</v>
      </c>
      <c r="B40" s="103" t="s">
        <v>142</v>
      </c>
      <c r="C40" s="104">
        <v>1224083.37155</v>
      </c>
      <c r="D40" s="104">
        <v>1294589.14408</v>
      </c>
      <c r="E40" s="104">
        <v>1479255.7566800001</v>
      </c>
      <c r="F40" s="104">
        <v>1382382.04109</v>
      </c>
      <c r="G40" s="104"/>
      <c r="H40" s="104"/>
      <c r="I40" s="104"/>
      <c r="J40" s="104"/>
      <c r="K40" s="104"/>
      <c r="L40" s="104"/>
      <c r="M40" s="104"/>
      <c r="N40" s="104"/>
      <c r="O40" s="105">
        <v>5380310.3134000003</v>
      </c>
    </row>
    <row r="41" spans="1:15" ht="13.8" x14ac:dyDescent="0.25">
      <c r="A41" s="74">
        <v>2024</v>
      </c>
      <c r="B41" s="103" t="s">
        <v>142</v>
      </c>
      <c r="C41" s="104">
        <v>1207602.0406800001</v>
      </c>
      <c r="D41" s="104">
        <v>1286246.41778</v>
      </c>
      <c r="E41" s="104">
        <v>1459936.9708799999</v>
      </c>
      <c r="F41" s="104">
        <v>1195153.47976</v>
      </c>
      <c r="G41" s="104">
        <v>1494971.51721</v>
      </c>
      <c r="H41" s="104">
        <v>1188448.09626</v>
      </c>
      <c r="I41" s="104">
        <v>1407462.3936699999</v>
      </c>
      <c r="J41" s="104">
        <v>1476206.4873299999</v>
      </c>
      <c r="K41" s="104">
        <v>1477334.1221100001</v>
      </c>
      <c r="L41" s="104">
        <v>1549929.62023</v>
      </c>
      <c r="M41" s="104">
        <v>1448483.6531100001</v>
      </c>
      <c r="N41" s="104">
        <v>1477170.4042799999</v>
      </c>
      <c r="O41" s="105">
        <v>16668945.203299999</v>
      </c>
    </row>
    <row r="42" spans="1:15" ht="13.8" x14ac:dyDescent="0.25">
      <c r="A42" s="75">
        <v>2025</v>
      </c>
      <c r="B42" s="103" t="s">
        <v>143</v>
      </c>
      <c r="C42" s="104">
        <v>790824.92466000002</v>
      </c>
      <c r="D42" s="104">
        <v>808821.66523000004</v>
      </c>
      <c r="E42" s="104">
        <v>915388.02142999996</v>
      </c>
      <c r="F42" s="104">
        <v>857594.73039000004</v>
      </c>
      <c r="G42" s="104"/>
      <c r="H42" s="104"/>
      <c r="I42" s="104"/>
      <c r="J42" s="104"/>
      <c r="K42" s="104"/>
      <c r="L42" s="104"/>
      <c r="M42" s="104"/>
      <c r="N42" s="104"/>
      <c r="O42" s="105">
        <v>3372629.3417099998</v>
      </c>
    </row>
    <row r="43" spans="1:15" ht="13.8" x14ac:dyDescent="0.25">
      <c r="A43" s="74">
        <v>2024</v>
      </c>
      <c r="B43" s="103" t="s">
        <v>143</v>
      </c>
      <c r="C43" s="104">
        <v>823152.59808000003</v>
      </c>
      <c r="D43" s="104">
        <v>910293.15699000005</v>
      </c>
      <c r="E43" s="104">
        <v>1026370.81995</v>
      </c>
      <c r="F43" s="104">
        <v>844593.78943</v>
      </c>
      <c r="G43" s="104">
        <v>1065151.54174</v>
      </c>
      <c r="H43" s="104">
        <v>763533.18107000005</v>
      </c>
      <c r="I43" s="104">
        <v>946173.07845000003</v>
      </c>
      <c r="J43" s="104">
        <v>975000.94157999998</v>
      </c>
      <c r="K43" s="104">
        <v>925539.37461000006</v>
      </c>
      <c r="L43" s="104">
        <v>995068.79688000004</v>
      </c>
      <c r="M43" s="104">
        <v>944605.06513999996</v>
      </c>
      <c r="N43" s="104">
        <v>964339.70831999998</v>
      </c>
      <c r="O43" s="105">
        <v>11183822.052239999</v>
      </c>
    </row>
    <row r="44" spans="1:15" ht="13.8" x14ac:dyDescent="0.25">
      <c r="A44" s="75">
        <v>2025</v>
      </c>
      <c r="B44" s="103" t="s">
        <v>144</v>
      </c>
      <c r="C44" s="104">
        <v>1010449.4611599999</v>
      </c>
      <c r="D44" s="104">
        <v>1020521.89524</v>
      </c>
      <c r="E44" s="104">
        <v>1135775.7384800001</v>
      </c>
      <c r="F44" s="104">
        <v>1081933.4750300001</v>
      </c>
      <c r="G44" s="104"/>
      <c r="H44" s="104"/>
      <c r="I44" s="104"/>
      <c r="J44" s="104"/>
      <c r="K44" s="104"/>
      <c r="L44" s="104"/>
      <c r="M44" s="104"/>
      <c r="N44" s="104"/>
      <c r="O44" s="105">
        <v>4248680.5699100001</v>
      </c>
    </row>
    <row r="45" spans="1:15" ht="13.8" x14ac:dyDescent="0.25">
      <c r="A45" s="74">
        <v>2024</v>
      </c>
      <c r="B45" s="103" t="s">
        <v>144</v>
      </c>
      <c r="C45" s="104">
        <v>938403.02940999996</v>
      </c>
      <c r="D45" s="104">
        <v>982933.23540999996</v>
      </c>
      <c r="E45" s="104">
        <v>1078721.1275599999</v>
      </c>
      <c r="F45" s="104">
        <v>916510.44640000002</v>
      </c>
      <c r="G45" s="104">
        <v>1205407.95453</v>
      </c>
      <c r="H45" s="104">
        <v>935344.09617999999</v>
      </c>
      <c r="I45" s="104">
        <v>1101795.9416199999</v>
      </c>
      <c r="J45" s="104">
        <v>1077846.88484</v>
      </c>
      <c r="K45" s="104">
        <v>1042660.52827</v>
      </c>
      <c r="L45" s="104">
        <v>1118254.9827699999</v>
      </c>
      <c r="M45" s="104">
        <v>1058954.6576</v>
      </c>
      <c r="N45" s="104">
        <v>972387.65867999999</v>
      </c>
      <c r="O45" s="105">
        <v>12429220.543269999</v>
      </c>
    </row>
    <row r="46" spans="1:15" ht="13.8" x14ac:dyDescent="0.25">
      <c r="A46" s="75">
        <v>2025</v>
      </c>
      <c r="B46" s="103" t="s">
        <v>145</v>
      </c>
      <c r="C46" s="104">
        <v>1248740.3872499999</v>
      </c>
      <c r="D46" s="104">
        <v>1233637.1947900001</v>
      </c>
      <c r="E46" s="104">
        <v>1542937.8753</v>
      </c>
      <c r="F46" s="104">
        <v>1306238.2433</v>
      </c>
      <c r="G46" s="104"/>
      <c r="H46" s="104"/>
      <c r="I46" s="104"/>
      <c r="J46" s="104"/>
      <c r="K46" s="104"/>
      <c r="L46" s="104"/>
      <c r="M46" s="104"/>
      <c r="N46" s="104"/>
      <c r="O46" s="105">
        <v>5331553.7006400004</v>
      </c>
    </row>
    <row r="47" spans="1:15" ht="13.8" x14ac:dyDescent="0.25">
      <c r="A47" s="74">
        <v>2024</v>
      </c>
      <c r="B47" s="103" t="s">
        <v>145</v>
      </c>
      <c r="C47" s="104">
        <v>1113603.6527</v>
      </c>
      <c r="D47" s="104">
        <v>1375360.5803400001</v>
      </c>
      <c r="E47" s="104">
        <v>1467690.75339</v>
      </c>
      <c r="F47" s="104">
        <v>1192172.0872</v>
      </c>
      <c r="G47" s="104">
        <v>1452113.1370099999</v>
      </c>
      <c r="H47" s="104">
        <v>1312406.1094899999</v>
      </c>
      <c r="I47" s="104">
        <v>1415859.1366099999</v>
      </c>
      <c r="J47" s="104">
        <v>1404816.77954</v>
      </c>
      <c r="K47" s="104">
        <v>1467319.46789</v>
      </c>
      <c r="L47" s="104">
        <v>1253838.5798200001</v>
      </c>
      <c r="M47" s="104">
        <v>1247409.8353899999</v>
      </c>
      <c r="N47" s="104">
        <v>1437637.36436</v>
      </c>
      <c r="O47" s="105">
        <v>16140227.48374</v>
      </c>
    </row>
    <row r="48" spans="1:15" ht="13.8" x14ac:dyDescent="0.25">
      <c r="A48" s="75">
        <v>2025</v>
      </c>
      <c r="B48" s="103" t="s">
        <v>146</v>
      </c>
      <c r="C48" s="104">
        <v>317638.52665999997</v>
      </c>
      <c r="D48" s="104">
        <v>320458.76195000001</v>
      </c>
      <c r="E48" s="104">
        <v>375949.59246999997</v>
      </c>
      <c r="F48" s="104">
        <v>389375.36231</v>
      </c>
      <c r="G48" s="104"/>
      <c r="H48" s="104"/>
      <c r="I48" s="104"/>
      <c r="J48" s="104"/>
      <c r="K48" s="104"/>
      <c r="L48" s="104"/>
      <c r="M48" s="104"/>
      <c r="N48" s="104"/>
      <c r="O48" s="105">
        <v>1403422.24339</v>
      </c>
    </row>
    <row r="49" spans="1:15" ht="13.8" x14ac:dyDescent="0.25">
      <c r="A49" s="74">
        <v>2024</v>
      </c>
      <c r="B49" s="103" t="s">
        <v>146</v>
      </c>
      <c r="C49" s="104">
        <v>322349.24354</v>
      </c>
      <c r="D49" s="104">
        <v>348209.80783000001</v>
      </c>
      <c r="E49" s="104">
        <v>385061.22235</v>
      </c>
      <c r="F49" s="104">
        <v>334453.95280999999</v>
      </c>
      <c r="G49" s="104">
        <v>419447.12485000002</v>
      </c>
      <c r="H49" s="104">
        <v>332515.08912000002</v>
      </c>
      <c r="I49" s="104">
        <v>381489.14441000001</v>
      </c>
      <c r="J49" s="104">
        <v>362574.08687</v>
      </c>
      <c r="K49" s="104">
        <v>375805.57180999999</v>
      </c>
      <c r="L49" s="104">
        <v>364343.21587000001</v>
      </c>
      <c r="M49" s="104">
        <v>345289.00678</v>
      </c>
      <c r="N49" s="104">
        <v>339625.64968999999</v>
      </c>
      <c r="O49" s="105">
        <v>4311163.1159300003</v>
      </c>
    </row>
    <row r="50" spans="1:15" ht="13.8" x14ac:dyDescent="0.25">
      <c r="A50" s="75">
        <v>2025</v>
      </c>
      <c r="B50" s="103" t="s">
        <v>147</v>
      </c>
      <c r="C50" s="104">
        <v>1163716.63906</v>
      </c>
      <c r="D50" s="104">
        <v>860254.34557999996</v>
      </c>
      <c r="E50" s="104">
        <v>545271.46635</v>
      </c>
      <c r="F50" s="104">
        <v>502870.91006999998</v>
      </c>
      <c r="G50" s="104"/>
      <c r="H50" s="104"/>
      <c r="I50" s="104"/>
      <c r="J50" s="104"/>
      <c r="K50" s="104"/>
      <c r="L50" s="104"/>
      <c r="M50" s="104"/>
      <c r="N50" s="104"/>
      <c r="O50" s="105">
        <v>3072113.36106</v>
      </c>
    </row>
    <row r="51" spans="1:15" ht="13.8" x14ac:dyDescent="0.25">
      <c r="A51" s="74">
        <v>2024</v>
      </c>
      <c r="B51" s="103" t="s">
        <v>147</v>
      </c>
      <c r="C51" s="104">
        <v>467741.89817</v>
      </c>
      <c r="D51" s="104">
        <v>481096.82188</v>
      </c>
      <c r="E51" s="104">
        <v>544457.50179000001</v>
      </c>
      <c r="F51" s="104">
        <v>341928.67125999997</v>
      </c>
      <c r="G51" s="104">
        <v>581596.20848000003</v>
      </c>
      <c r="H51" s="104">
        <v>402423.97295000002</v>
      </c>
      <c r="I51" s="104">
        <v>953843.70747999998</v>
      </c>
      <c r="J51" s="104">
        <v>962218.46984999999</v>
      </c>
      <c r="K51" s="104">
        <v>672245.00138000003</v>
      </c>
      <c r="L51" s="104">
        <v>755256.25150999997</v>
      </c>
      <c r="M51" s="104">
        <v>684414.34855</v>
      </c>
      <c r="N51" s="104">
        <v>616908.86580000003</v>
      </c>
      <c r="O51" s="105">
        <v>7464131.7191000003</v>
      </c>
    </row>
    <row r="52" spans="1:15" ht="13.8" x14ac:dyDescent="0.25">
      <c r="A52" s="75">
        <v>2025</v>
      </c>
      <c r="B52" s="103" t="s">
        <v>148</v>
      </c>
      <c r="C52" s="104">
        <v>380183.67125000001</v>
      </c>
      <c r="D52" s="104">
        <v>435249.14922000002</v>
      </c>
      <c r="E52" s="104">
        <v>883990.46005999995</v>
      </c>
      <c r="F52" s="104">
        <v>538832.06640000001</v>
      </c>
      <c r="G52" s="104"/>
      <c r="H52" s="104"/>
      <c r="I52" s="104"/>
      <c r="J52" s="104"/>
      <c r="K52" s="104"/>
      <c r="L52" s="104"/>
      <c r="M52" s="104"/>
      <c r="N52" s="104"/>
      <c r="O52" s="105">
        <v>2238255.34693</v>
      </c>
    </row>
    <row r="53" spans="1:15" ht="13.8" x14ac:dyDescent="0.25">
      <c r="A53" s="74">
        <v>2024</v>
      </c>
      <c r="B53" s="103" t="s">
        <v>148</v>
      </c>
      <c r="C53" s="104">
        <v>329894.10360999999</v>
      </c>
      <c r="D53" s="104">
        <v>299870.01684</v>
      </c>
      <c r="E53" s="104">
        <v>358178.05352999998</v>
      </c>
      <c r="F53" s="104">
        <v>349697.69761999999</v>
      </c>
      <c r="G53" s="104">
        <v>980445.55215</v>
      </c>
      <c r="H53" s="104">
        <v>564215.96891000005</v>
      </c>
      <c r="I53" s="104">
        <v>431171.84471999999</v>
      </c>
      <c r="J53" s="104">
        <v>422596.09554000001</v>
      </c>
      <c r="K53" s="104">
        <v>566548.81886999996</v>
      </c>
      <c r="L53" s="104">
        <v>820107.25635000004</v>
      </c>
      <c r="M53" s="104">
        <v>614112.55046000006</v>
      </c>
      <c r="N53" s="104">
        <v>997530.92376000003</v>
      </c>
      <c r="O53" s="105">
        <v>6734368.8823600002</v>
      </c>
    </row>
    <row r="54" spans="1:15" ht="13.8" x14ac:dyDescent="0.25">
      <c r="A54" s="75">
        <v>2025</v>
      </c>
      <c r="B54" s="103" t="s">
        <v>149</v>
      </c>
      <c r="C54" s="104">
        <v>589394.73822000006</v>
      </c>
      <c r="D54" s="104">
        <v>591042.64257999999</v>
      </c>
      <c r="E54" s="104">
        <v>638282.15518999996</v>
      </c>
      <c r="F54" s="104">
        <v>610403.75366000005</v>
      </c>
      <c r="G54" s="104"/>
      <c r="H54" s="104"/>
      <c r="I54" s="104"/>
      <c r="J54" s="104"/>
      <c r="K54" s="104"/>
      <c r="L54" s="104"/>
      <c r="M54" s="104"/>
      <c r="N54" s="104"/>
      <c r="O54" s="105">
        <v>2429123.2896500002</v>
      </c>
    </row>
    <row r="55" spans="1:15" ht="13.8" x14ac:dyDescent="0.25">
      <c r="A55" s="74">
        <v>2024</v>
      </c>
      <c r="B55" s="103" t="s">
        <v>149</v>
      </c>
      <c r="C55" s="104">
        <v>551109.44110000005</v>
      </c>
      <c r="D55" s="104">
        <v>600111.23791000003</v>
      </c>
      <c r="E55" s="104">
        <v>639297.23988999997</v>
      </c>
      <c r="F55" s="104">
        <v>511741.31135999999</v>
      </c>
      <c r="G55" s="104">
        <v>653255.46004000003</v>
      </c>
      <c r="H55" s="104">
        <v>479202.68086000002</v>
      </c>
      <c r="I55" s="104">
        <v>622239.59236999997</v>
      </c>
      <c r="J55" s="104">
        <v>606250.38282000006</v>
      </c>
      <c r="K55" s="104">
        <v>615404.12462000002</v>
      </c>
      <c r="L55" s="104">
        <v>628497.15985000005</v>
      </c>
      <c r="M55" s="104">
        <v>624541.88592999999</v>
      </c>
      <c r="N55" s="104">
        <v>607070.43342999998</v>
      </c>
      <c r="O55" s="105">
        <v>7138720.9501799997</v>
      </c>
    </row>
    <row r="56" spans="1:15" ht="13.8" x14ac:dyDescent="0.25">
      <c r="A56" s="75">
        <v>2025</v>
      </c>
      <c r="B56" s="101" t="s">
        <v>30</v>
      </c>
      <c r="C56" s="107">
        <f>C58</f>
        <v>457387.37699999998</v>
      </c>
      <c r="D56" s="107">
        <f t="shared" ref="D56:O56" si="2">D58</f>
        <v>418448.98391000001</v>
      </c>
      <c r="E56" s="107">
        <f t="shared" si="2"/>
        <v>493390.17204999999</v>
      </c>
      <c r="F56" s="107">
        <f t="shared" si="2"/>
        <v>474685.65574999998</v>
      </c>
      <c r="G56" s="107"/>
      <c r="H56" s="107"/>
      <c r="I56" s="107"/>
      <c r="J56" s="107"/>
      <c r="K56" s="107"/>
      <c r="L56" s="107"/>
      <c r="M56" s="107"/>
      <c r="N56" s="107"/>
      <c r="O56" s="107">
        <f t="shared" si="2"/>
        <v>1843912.1887099999</v>
      </c>
    </row>
    <row r="57" spans="1:15" ht="13.8" x14ac:dyDescent="0.25">
      <c r="A57" s="74">
        <v>2024</v>
      </c>
      <c r="B57" s="101" t="s">
        <v>30</v>
      </c>
      <c r="C57" s="107">
        <f>C59</f>
        <v>445638.94942000002</v>
      </c>
      <c r="D57" s="107">
        <f t="shared" ref="D57:O57" si="3">D59</f>
        <v>452009.54275000002</v>
      </c>
      <c r="E57" s="107">
        <f t="shared" si="3"/>
        <v>499133.05374</v>
      </c>
      <c r="F57" s="107">
        <f t="shared" si="3"/>
        <v>465815.15151</v>
      </c>
      <c r="G57" s="107">
        <f t="shared" si="3"/>
        <v>545499.02194000001</v>
      </c>
      <c r="H57" s="107">
        <f t="shared" si="3"/>
        <v>432184.40130000003</v>
      </c>
      <c r="I57" s="107">
        <f t="shared" si="3"/>
        <v>569360.75133999996</v>
      </c>
      <c r="J57" s="107">
        <f t="shared" si="3"/>
        <v>521644.85258000001</v>
      </c>
      <c r="K57" s="107">
        <f t="shared" si="3"/>
        <v>490469.18617</v>
      </c>
      <c r="L57" s="107">
        <f t="shared" si="3"/>
        <v>566596.24933999998</v>
      </c>
      <c r="M57" s="107">
        <f t="shared" si="3"/>
        <v>485428.26407999999</v>
      </c>
      <c r="N57" s="107">
        <f t="shared" si="3"/>
        <v>534488.87581999996</v>
      </c>
      <c r="O57" s="107">
        <f t="shared" si="3"/>
        <v>6008268.2999900002</v>
      </c>
    </row>
    <row r="58" spans="1:15" ht="13.8" x14ac:dyDescent="0.25">
      <c r="A58" s="75">
        <v>2025</v>
      </c>
      <c r="B58" s="103" t="s">
        <v>150</v>
      </c>
      <c r="C58" s="104">
        <v>457387.37699999998</v>
      </c>
      <c r="D58" s="104">
        <v>418448.98391000001</v>
      </c>
      <c r="E58" s="104">
        <v>493390.17204999999</v>
      </c>
      <c r="F58" s="104">
        <v>474685.65574999998</v>
      </c>
      <c r="G58" s="104"/>
      <c r="H58" s="104"/>
      <c r="I58" s="104"/>
      <c r="J58" s="104"/>
      <c r="K58" s="104"/>
      <c r="L58" s="104"/>
      <c r="M58" s="104"/>
      <c r="N58" s="104"/>
      <c r="O58" s="105">
        <v>1843912.1887099999</v>
      </c>
    </row>
    <row r="59" spans="1:15" ht="14.4" thickBot="1" x14ac:dyDescent="0.3">
      <c r="A59" s="74">
        <v>2024</v>
      </c>
      <c r="B59" s="103" t="s">
        <v>150</v>
      </c>
      <c r="C59" s="104">
        <v>445638.94942000002</v>
      </c>
      <c r="D59" s="104">
        <v>452009.54275000002</v>
      </c>
      <c r="E59" s="104">
        <v>499133.05374</v>
      </c>
      <c r="F59" s="104">
        <v>465815.15151</v>
      </c>
      <c r="G59" s="104">
        <v>545499.02194000001</v>
      </c>
      <c r="H59" s="104">
        <v>432184.40130000003</v>
      </c>
      <c r="I59" s="104">
        <v>569360.75133999996</v>
      </c>
      <c r="J59" s="104">
        <v>521644.85258000001</v>
      </c>
      <c r="K59" s="104">
        <v>490469.18617</v>
      </c>
      <c r="L59" s="104">
        <v>566596.24933999998</v>
      </c>
      <c r="M59" s="104">
        <v>485428.26407999999</v>
      </c>
      <c r="N59" s="104">
        <v>534488.87581999996</v>
      </c>
      <c r="O59" s="105">
        <v>6008268.2999900002</v>
      </c>
    </row>
    <row r="60" spans="1:15" s="30" customFormat="1" ht="15" customHeight="1" thickBot="1" x14ac:dyDescent="0.25">
      <c r="A60" s="108">
        <v>2002</v>
      </c>
      <c r="B60" s="109" t="s">
        <v>37</v>
      </c>
      <c r="C60" s="110">
        <v>2607319.6609999998</v>
      </c>
      <c r="D60" s="110">
        <v>2383772.9539999999</v>
      </c>
      <c r="E60" s="110">
        <v>2918943.5210000002</v>
      </c>
      <c r="F60" s="110">
        <v>2742857.9219999998</v>
      </c>
      <c r="G60" s="110">
        <v>3000325.2429999998</v>
      </c>
      <c r="H60" s="110">
        <v>2770693.8810000001</v>
      </c>
      <c r="I60" s="110">
        <v>3103851.8620000002</v>
      </c>
      <c r="J60" s="110">
        <v>2975888.9739999999</v>
      </c>
      <c r="K60" s="110">
        <v>3218206.861</v>
      </c>
      <c r="L60" s="110">
        <v>3501128.02</v>
      </c>
      <c r="M60" s="110">
        <v>3593604.8960000002</v>
      </c>
      <c r="N60" s="110">
        <v>3242495.2340000002</v>
      </c>
      <c r="O60" s="111">
        <f>SUM(C60:N60)</f>
        <v>36059089.028999999</v>
      </c>
    </row>
    <row r="61" spans="1:15" s="30" customFormat="1" ht="15" customHeight="1" thickBot="1" x14ac:dyDescent="0.25">
      <c r="A61" s="108">
        <v>2003</v>
      </c>
      <c r="B61" s="109" t="s">
        <v>37</v>
      </c>
      <c r="C61" s="110">
        <v>3533705.5819999999</v>
      </c>
      <c r="D61" s="110">
        <v>2923460.39</v>
      </c>
      <c r="E61" s="110">
        <v>3908255.9909999999</v>
      </c>
      <c r="F61" s="110">
        <v>3662183.449</v>
      </c>
      <c r="G61" s="110">
        <v>3860471.3</v>
      </c>
      <c r="H61" s="110">
        <v>3796113.5219999999</v>
      </c>
      <c r="I61" s="110">
        <v>4236114.2640000004</v>
      </c>
      <c r="J61" s="110">
        <v>3828726.17</v>
      </c>
      <c r="K61" s="110">
        <v>4114677.523</v>
      </c>
      <c r="L61" s="110">
        <v>4824388.2589999996</v>
      </c>
      <c r="M61" s="110">
        <v>3969697.4580000001</v>
      </c>
      <c r="N61" s="110">
        <v>4595042.3940000003</v>
      </c>
      <c r="O61" s="111">
        <f t="shared" ref="O61:O79" si="4">SUM(C61:N61)</f>
        <v>47252836.302000001</v>
      </c>
    </row>
    <row r="62" spans="1:15" s="30" customFormat="1" ht="15" customHeight="1" thickBot="1" x14ac:dyDescent="0.25">
      <c r="A62" s="108">
        <v>2004</v>
      </c>
      <c r="B62" s="109" t="s">
        <v>37</v>
      </c>
      <c r="C62" s="110">
        <v>4619660.84</v>
      </c>
      <c r="D62" s="110">
        <v>3664503.0430000001</v>
      </c>
      <c r="E62" s="110">
        <v>5218042.1770000001</v>
      </c>
      <c r="F62" s="110">
        <v>5072462.9939999999</v>
      </c>
      <c r="G62" s="110">
        <v>5170061.6050000004</v>
      </c>
      <c r="H62" s="110">
        <v>5284383.2860000003</v>
      </c>
      <c r="I62" s="110">
        <v>5632138.7980000004</v>
      </c>
      <c r="J62" s="110">
        <v>4707491.284</v>
      </c>
      <c r="K62" s="110">
        <v>5656283.5209999997</v>
      </c>
      <c r="L62" s="110">
        <v>5867342.1210000003</v>
      </c>
      <c r="M62" s="110">
        <v>5733908.9759999998</v>
      </c>
      <c r="N62" s="110">
        <v>6540874.1749999998</v>
      </c>
      <c r="O62" s="111">
        <f t="shared" si="4"/>
        <v>63167152.819999993</v>
      </c>
    </row>
    <row r="63" spans="1:15" s="30" customFormat="1" ht="15" customHeight="1" thickBot="1" x14ac:dyDescent="0.25">
      <c r="A63" s="108">
        <v>2005</v>
      </c>
      <c r="B63" s="109" t="s">
        <v>37</v>
      </c>
      <c r="C63" s="110">
        <v>4997279.7240000004</v>
      </c>
      <c r="D63" s="110">
        <v>5651741.2520000003</v>
      </c>
      <c r="E63" s="110">
        <v>6591859.2180000003</v>
      </c>
      <c r="F63" s="110">
        <v>6128131.8779999996</v>
      </c>
      <c r="G63" s="110">
        <v>5977226.2170000002</v>
      </c>
      <c r="H63" s="110">
        <v>6038534.3669999996</v>
      </c>
      <c r="I63" s="110">
        <v>5763466.3530000001</v>
      </c>
      <c r="J63" s="110">
        <v>5552867.2120000003</v>
      </c>
      <c r="K63" s="110">
        <v>6814268.9409999996</v>
      </c>
      <c r="L63" s="110">
        <v>6772178.5690000001</v>
      </c>
      <c r="M63" s="110">
        <v>5942575.7819999997</v>
      </c>
      <c r="N63" s="110">
        <v>7246278.6299999999</v>
      </c>
      <c r="O63" s="111">
        <f t="shared" si="4"/>
        <v>73476408.142999992</v>
      </c>
    </row>
    <row r="64" spans="1:15" s="30" customFormat="1" ht="15" customHeight="1" thickBot="1" x14ac:dyDescent="0.25">
      <c r="A64" s="108">
        <v>2006</v>
      </c>
      <c r="B64" s="109" t="s">
        <v>37</v>
      </c>
      <c r="C64" s="110">
        <v>5133048.8810000001</v>
      </c>
      <c r="D64" s="110">
        <v>6058251.2790000001</v>
      </c>
      <c r="E64" s="110">
        <v>7411101.659</v>
      </c>
      <c r="F64" s="110">
        <v>6456090.2609999999</v>
      </c>
      <c r="G64" s="110">
        <v>7041543.2470000004</v>
      </c>
      <c r="H64" s="110">
        <v>7815434.6220000004</v>
      </c>
      <c r="I64" s="110">
        <v>7067411.4790000003</v>
      </c>
      <c r="J64" s="110">
        <v>6811202.4100000001</v>
      </c>
      <c r="K64" s="110">
        <v>7606551.0949999997</v>
      </c>
      <c r="L64" s="110">
        <v>6888812.5489999996</v>
      </c>
      <c r="M64" s="110">
        <v>8641474.5559999999</v>
      </c>
      <c r="N64" s="110">
        <v>8603753.4800000004</v>
      </c>
      <c r="O64" s="111">
        <f t="shared" si="4"/>
        <v>85534675.517999992</v>
      </c>
    </row>
    <row r="65" spans="1:15" s="30" customFormat="1" ht="15" customHeight="1" thickBot="1" x14ac:dyDescent="0.25">
      <c r="A65" s="108">
        <v>2007</v>
      </c>
      <c r="B65" s="109" t="s">
        <v>37</v>
      </c>
      <c r="C65" s="110">
        <v>6564559.7929999996</v>
      </c>
      <c r="D65" s="110">
        <v>7656951.608</v>
      </c>
      <c r="E65" s="110">
        <v>8957851.6209999993</v>
      </c>
      <c r="F65" s="110">
        <v>8313312.0049999999</v>
      </c>
      <c r="G65" s="110">
        <v>9147620.0419999994</v>
      </c>
      <c r="H65" s="110">
        <v>8980247.4370000008</v>
      </c>
      <c r="I65" s="110">
        <v>8937741.591</v>
      </c>
      <c r="J65" s="110">
        <v>8736689.0920000002</v>
      </c>
      <c r="K65" s="110">
        <v>9038743.8959999997</v>
      </c>
      <c r="L65" s="110">
        <v>9895216.6219999995</v>
      </c>
      <c r="M65" s="110">
        <v>11318798.220000001</v>
      </c>
      <c r="N65" s="110">
        <v>9724017.977</v>
      </c>
      <c r="O65" s="111">
        <f t="shared" si="4"/>
        <v>107271749.90399998</v>
      </c>
    </row>
    <row r="66" spans="1:15" s="30" customFormat="1" ht="15" customHeight="1" thickBot="1" x14ac:dyDescent="0.25">
      <c r="A66" s="108">
        <v>2008</v>
      </c>
      <c r="B66" s="109" t="s">
        <v>37</v>
      </c>
      <c r="C66" s="110">
        <v>10632207.040999999</v>
      </c>
      <c r="D66" s="110">
        <v>11077899.119999999</v>
      </c>
      <c r="E66" s="110">
        <v>11428587.233999999</v>
      </c>
      <c r="F66" s="110">
        <v>11363963.503</v>
      </c>
      <c r="G66" s="110">
        <v>12477968.699999999</v>
      </c>
      <c r="H66" s="110">
        <v>11770634.384</v>
      </c>
      <c r="I66" s="110">
        <v>12595426.863</v>
      </c>
      <c r="J66" s="110">
        <v>11046830.085999999</v>
      </c>
      <c r="K66" s="110">
        <v>12793148.034</v>
      </c>
      <c r="L66" s="110">
        <v>9722708.7899999991</v>
      </c>
      <c r="M66" s="110">
        <v>9395872.8969999999</v>
      </c>
      <c r="N66" s="110">
        <v>7721948.9740000004</v>
      </c>
      <c r="O66" s="111">
        <f t="shared" si="4"/>
        <v>132027195.626</v>
      </c>
    </row>
    <row r="67" spans="1:15" s="30" customFormat="1" ht="15" customHeight="1" thickBot="1" x14ac:dyDescent="0.25">
      <c r="A67" s="108">
        <v>2009</v>
      </c>
      <c r="B67" s="109" t="s">
        <v>37</v>
      </c>
      <c r="C67" s="110">
        <v>7884493.5240000002</v>
      </c>
      <c r="D67" s="110">
        <v>8435115.8340000007</v>
      </c>
      <c r="E67" s="110">
        <v>8155485.0810000002</v>
      </c>
      <c r="F67" s="110">
        <v>7561696.2829999998</v>
      </c>
      <c r="G67" s="110">
        <v>7346407.5279999999</v>
      </c>
      <c r="H67" s="110">
        <v>8329692.7829999998</v>
      </c>
      <c r="I67" s="110">
        <v>9055733.6710000001</v>
      </c>
      <c r="J67" s="110">
        <v>7839908.8420000002</v>
      </c>
      <c r="K67" s="110">
        <v>8480708.3870000001</v>
      </c>
      <c r="L67" s="110">
        <v>10095768.029999999</v>
      </c>
      <c r="M67" s="110">
        <v>8903010.773</v>
      </c>
      <c r="N67" s="110">
        <v>10054591.867000001</v>
      </c>
      <c r="O67" s="111">
        <f t="shared" si="4"/>
        <v>102142612.603</v>
      </c>
    </row>
    <row r="68" spans="1:15" s="30" customFormat="1" ht="15" customHeight="1" thickBot="1" x14ac:dyDescent="0.25">
      <c r="A68" s="108">
        <v>2010</v>
      </c>
      <c r="B68" s="109" t="s">
        <v>37</v>
      </c>
      <c r="C68" s="110">
        <v>7828748.0580000002</v>
      </c>
      <c r="D68" s="110">
        <v>8263237.8140000002</v>
      </c>
      <c r="E68" s="110">
        <v>9886488.1710000001</v>
      </c>
      <c r="F68" s="110">
        <v>9396006.6539999992</v>
      </c>
      <c r="G68" s="110">
        <v>9799958.1170000006</v>
      </c>
      <c r="H68" s="110">
        <v>9542907.6439999994</v>
      </c>
      <c r="I68" s="110">
        <v>9564682.5449999999</v>
      </c>
      <c r="J68" s="110">
        <v>8523451.9729999993</v>
      </c>
      <c r="K68" s="110">
        <v>8909230.5209999997</v>
      </c>
      <c r="L68" s="110">
        <v>10963586.27</v>
      </c>
      <c r="M68" s="110">
        <v>9382369.7180000003</v>
      </c>
      <c r="N68" s="110">
        <v>11822551.698999999</v>
      </c>
      <c r="O68" s="111">
        <f t="shared" si="4"/>
        <v>113883219.18399999</v>
      </c>
    </row>
    <row r="69" spans="1:15" s="30" customFormat="1" ht="15" customHeight="1" thickBot="1" x14ac:dyDescent="0.25">
      <c r="A69" s="108">
        <v>2011</v>
      </c>
      <c r="B69" s="109" t="s">
        <v>37</v>
      </c>
      <c r="C69" s="110">
        <v>9551084.6390000004</v>
      </c>
      <c r="D69" s="110">
        <v>10059126.307</v>
      </c>
      <c r="E69" s="110">
        <v>11811085.16</v>
      </c>
      <c r="F69" s="110">
        <v>11873269.447000001</v>
      </c>
      <c r="G69" s="110">
        <v>10943364.372</v>
      </c>
      <c r="H69" s="110">
        <v>11349953.558</v>
      </c>
      <c r="I69" s="110">
        <v>11860004.271</v>
      </c>
      <c r="J69" s="110">
        <v>11245124.657</v>
      </c>
      <c r="K69" s="110">
        <v>10750626.098999999</v>
      </c>
      <c r="L69" s="110">
        <v>11907219.297</v>
      </c>
      <c r="M69" s="110">
        <v>11078524.743000001</v>
      </c>
      <c r="N69" s="110">
        <v>12477486.279999999</v>
      </c>
      <c r="O69" s="111">
        <f t="shared" si="4"/>
        <v>134906868.83000001</v>
      </c>
    </row>
    <row r="70" spans="1:15" ht="13.8" thickBot="1" x14ac:dyDescent="0.3">
      <c r="A70" s="108">
        <v>2012</v>
      </c>
      <c r="B70" s="109" t="s">
        <v>37</v>
      </c>
      <c r="C70" s="110">
        <v>10348187.165999999</v>
      </c>
      <c r="D70" s="110">
        <v>11748000.124</v>
      </c>
      <c r="E70" s="110">
        <v>13208572.977</v>
      </c>
      <c r="F70" s="110">
        <v>12630226.718</v>
      </c>
      <c r="G70" s="110">
        <v>13131530.960999999</v>
      </c>
      <c r="H70" s="110">
        <v>13231198.687999999</v>
      </c>
      <c r="I70" s="110">
        <v>12830675.307</v>
      </c>
      <c r="J70" s="110">
        <v>12831394.572000001</v>
      </c>
      <c r="K70" s="110">
        <v>12952651.721999999</v>
      </c>
      <c r="L70" s="110">
        <v>13190769.654999999</v>
      </c>
      <c r="M70" s="110">
        <v>13753052.493000001</v>
      </c>
      <c r="N70" s="110">
        <v>12605476.173</v>
      </c>
      <c r="O70" s="111">
        <f t="shared" si="4"/>
        <v>152461736.55599999</v>
      </c>
    </row>
    <row r="71" spans="1:15" ht="13.8" thickBot="1" x14ac:dyDescent="0.3">
      <c r="A71" s="108">
        <v>2013</v>
      </c>
      <c r="B71" s="109" t="s">
        <v>37</v>
      </c>
      <c r="C71" s="110">
        <v>11481521.079</v>
      </c>
      <c r="D71" s="110">
        <v>12385690.909</v>
      </c>
      <c r="E71" s="110">
        <v>13122058.141000001</v>
      </c>
      <c r="F71" s="110">
        <v>12468202.903000001</v>
      </c>
      <c r="G71" s="110">
        <v>13277209.017000001</v>
      </c>
      <c r="H71" s="110">
        <v>12399973.961999999</v>
      </c>
      <c r="I71" s="110">
        <v>13059519.685000001</v>
      </c>
      <c r="J71" s="110">
        <v>11118300.903000001</v>
      </c>
      <c r="K71" s="110">
        <v>13060371.039000001</v>
      </c>
      <c r="L71" s="110">
        <v>12053704.638</v>
      </c>
      <c r="M71" s="110">
        <v>14201227.351</v>
      </c>
      <c r="N71" s="110">
        <v>13174857.460000001</v>
      </c>
      <c r="O71" s="111">
        <f t="shared" si="4"/>
        <v>151802637.08700001</v>
      </c>
    </row>
    <row r="72" spans="1:15" ht="13.8" thickBot="1" x14ac:dyDescent="0.3">
      <c r="A72" s="108">
        <v>2014</v>
      </c>
      <c r="B72" s="109" t="s">
        <v>37</v>
      </c>
      <c r="C72" s="110">
        <v>12399761.948000001</v>
      </c>
      <c r="D72" s="110">
        <v>13053292.493000001</v>
      </c>
      <c r="E72" s="110">
        <v>14680110.779999999</v>
      </c>
      <c r="F72" s="110">
        <v>13371185.664000001</v>
      </c>
      <c r="G72" s="110">
        <v>13681906.159</v>
      </c>
      <c r="H72" s="110">
        <v>12880924.245999999</v>
      </c>
      <c r="I72" s="110">
        <v>13344776.958000001</v>
      </c>
      <c r="J72" s="110">
        <v>11386828.925000001</v>
      </c>
      <c r="K72" s="110">
        <v>13583120.905999999</v>
      </c>
      <c r="L72" s="110">
        <v>12891630.102</v>
      </c>
      <c r="M72" s="110">
        <v>13067348.107000001</v>
      </c>
      <c r="N72" s="110">
        <v>13269271.402000001</v>
      </c>
      <c r="O72" s="111">
        <f t="shared" si="4"/>
        <v>157610157.69</v>
      </c>
    </row>
    <row r="73" spans="1:15" ht="13.8" thickBot="1" x14ac:dyDescent="0.3">
      <c r="A73" s="108">
        <v>2015</v>
      </c>
      <c r="B73" s="109" t="s">
        <v>37</v>
      </c>
      <c r="C73" s="110">
        <v>12301766.75</v>
      </c>
      <c r="D73" s="110">
        <v>12231860.140000001</v>
      </c>
      <c r="E73" s="110">
        <v>12519910.437999999</v>
      </c>
      <c r="F73" s="110">
        <v>13349346.866</v>
      </c>
      <c r="G73" s="110">
        <v>11080385.127</v>
      </c>
      <c r="H73" s="110">
        <v>11949647.085999999</v>
      </c>
      <c r="I73" s="110">
        <v>11129358.973999999</v>
      </c>
      <c r="J73" s="110">
        <v>11022045.344000001</v>
      </c>
      <c r="K73" s="110">
        <v>11581703.842</v>
      </c>
      <c r="L73" s="110">
        <v>13240039.088</v>
      </c>
      <c r="M73" s="110">
        <v>11681989.013</v>
      </c>
      <c r="N73" s="110">
        <v>11750818.76</v>
      </c>
      <c r="O73" s="111">
        <f t="shared" si="4"/>
        <v>143838871.428</v>
      </c>
    </row>
    <row r="74" spans="1:15" ht="13.8" thickBot="1" x14ac:dyDescent="0.3">
      <c r="A74" s="108">
        <v>2016</v>
      </c>
      <c r="B74" s="109" t="s">
        <v>37</v>
      </c>
      <c r="C74" s="110">
        <v>9546115.4000000004</v>
      </c>
      <c r="D74" s="110">
        <v>12366388.057</v>
      </c>
      <c r="E74" s="110">
        <v>12757672.093</v>
      </c>
      <c r="F74" s="110">
        <v>11950497.685000001</v>
      </c>
      <c r="G74" s="110">
        <v>12098611.067</v>
      </c>
      <c r="H74" s="110">
        <v>12864154.060000001</v>
      </c>
      <c r="I74" s="110">
        <v>9850124.8719999995</v>
      </c>
      <c r="J74" s="110">
        <v>11830762.82</v>
      </c>
      <c r="K74" s="110">
        <v>10901638.452</v>
      </c>
      <c r="L74" s="110">
        <v>12796159.91</v>
      </c>
      <c r="M74" s="110">
        <v>12786936.247</v>
      </c>
      <c r="N74" s="110">
        <v>12780523.145</v>
      </c>
      <c r="O74" s="111">
        <f t="shared" si="4"/>
        <v>142529583.80799997</v>
      </c>
    </row>
    <row r="75" spans="1:15" ht="13.8" thickBot="1" x14ac:dyDescent="0.3">
      <c r="A75" s="108">
        <v>2017</v>
      </c>
      <c r="B75" s="109" t="s">
        <v>37</v>
      </c>
      <c r="C75" s="110">
        <v>11247585.677000133</v>
      </c>
      <c r="D75" s="110">
        <v>12089908.933999483</v>
      </c>
      <c r="E75" s="110">
        <v>14470814.05899963</v>
      </c>
      <c r="F75" s="110">
        <v>12859938.790999187</v>
      </c>
      <c r="G75" s="110">
        <v>13582079.73099998</v>
      </c>
      <c r="H75" s="110">
        <v>13125306.943999315</v>
      </c>
      <c r="I75" s="110">
        <v>12612074.05599888</v>
      </c>
      <c r="J75" s="110">
        <v>13248462.990000026</v>
      </c>
      <c r="K75" s="110">
        <v>11810080.804999635</v>
      </c>
      <c r="L75" s="110">
        <v>13912699.49399944</v>
      </c>
      <c r="M75" s="110">
        <v>14188323.115998682</v>
      </c>
      <c r="N75" s="110">
        <v>13845665.816998869</v>
      </c>
      <c r="O75" s="111">
        <f t="shared" si="4"/>
        <v>156992940.41399324</v>
      </c>
    </row>
    <row r="76" spans="1:15" ht="13.8" thickBot="1" x14ac:dyDescent="0.3">
      <c r="A76" s="108">
        <v>2018</v>
      </c>
      <c r="B76" s="109" t="s">
        <v>37</v>
      </c>
      <c r="C76" s="110">
        <v>13080096.762</v>
      </c>
      <c r="D76" s="110">
        <v>13827132.654999999</v>
      </c>
      <c r="E76" s="110">
        <v>16338253.918</v>
      </c>
      <c r="F76" s="110">
        <v>14530822.873</v>
      </c>
      <c r="G76" s="110">
        <v>15166648.044</v>
      </c>
      <c r="H76" s="110">
        <v>13657091.159</v>
      </c>
      <c r="I76" s="110">
        <v>14771360.698000001</v>
      </c>
      <c r="J76" s="110">
        <v>12926754.198999999</v>
      </c>
      <c r="K76" s="110">
        <v>15247368.846000001</v>
      </c>
      <c r="L76" s="110">
        <v>16590652.49</v>
      </c>
      <c r="M76" s="110">
        <v>16386878.392999999</v>
      </c>
      <c r="N76" s="110">
        <v>14645696.251</v>
      </c>
      <c r="O76" s="111">
        <f t="shared" si="4"/>
        <v>177168756.28799999</v>
      </c>
    </row>
    <row r="77" spans="1:15" ht="13.8" thickBot="1" x14ac:dyDescent="0.3">
      <c r="A77" s="108">
        <v>2019</v>
      </c>
      <c r="B77" s="109" t="s">
        <v>37</v>
      </c>
      <c r="C77" s="110">
        <v>13874826.012</v>
      </c>
      <c r="D77" s="110">
        <v>14323043.041999999</v>
      </c>
      <c r="E77" s="110">
        <v>16335862.397</v>
      </c>
      <c r="F77" s="110">
        <v>15340619.824999999</v>
      </c>
      <c r="G77" s="110">
        <v>16855105.096999999</v>
      </c>
      <c r="H77" s="110">
        <v>11634653.880999999</v>
      </c>
      <c r="I77" s="110">
        <v>15932004.723999999</v>
      </c>
      <c r="J77" s="110">
        <v>13222876.222999999</v>
      </c>
      <c r="K77" s="110">
        <v>15273579.960999999</v>
      </c>
      <c r="L77" s="110">
        <v>16410781.68</v>
      </c>
      <c r="M77" s="110">
        <v>16242650.391000001</v>
      </c>
      <c r="N77" s="110">
        <v>15386718.469000001</v>
      </c>
      <c r="O77" s="110">
        <f t="shared" si="4"/>
        <v>180832721.70199999</v>
      </c>
    </row>
    <row r="78" spans="1:15" ht="13.8" thickBot="1" x14ac:dyDescent="0.3">
      <c r="A78" s="108">
        <v>2020</v>
      </c>
      <c r="B78" s="109" t="s">
        <v>37</v>
      </c>
      <c r="C78" s="110">
        <v>14701346.982000001</v>
      </c>
      <c r="D78" s="110">
        <v>14608289.785</v>
      </c>
      <c r="E78" s="110">
        <v>13353075.963</v>
      </c>
      <c r="F78" s="110">
        <v>8978290.7589999996</v>
      </c>
      <c r="G78" s="110">
        <v>9957512.1809999999</v>
      </c>
      <c r="H78" s="110">
        <v>13460251.822000001</v>
      </c>
      <c r="I78" s="110">
        <v>14890653.468</v>
      </c>
      <c r="J78" s="110">
        <v>12456453.472999999</v>
      </c>
      <c r="K78" s="110">
        <v>15990797.705</v>
      </c>
      <c r="L78" s="110">
        <v>17315266.203000002</v>
      </c>
      <c r="M78" s="110">
        <v>16088682.231000001</v>
      </c>
      <c r="N78" s="110">
        <v>17837134.738000002</v>
      </c>
      <c r="O78" s="110">
        <f t="shared" si="4"/>
        <v>169637755.31000003</v>
      </c>
    </row>
    <row r="79" spans="1:15" ht="13.8" thickBot="1" x14ac:dyDescent="0.3">
      <c r="A79" s="108">
        <v>2021</v>
      </c>
      <c r="B79" s="109" t="s">
        <v>37</v>
      </c>
      <c r="C79" s="110">
        <v>15306487.643915899</v>
      </c>
      <c r="D79" s="110">
        <v>15777151.373676499</v>
      </c>
      <c r="E79" s="110">
        <v>18125533.345878098</v>
      </c>
      <c r="F79" s="110">
        <v>18106582.520971801</v>
      </c>
      <c r="G79" s="110">
        <v>18587253.5966384</v>
      </c>
      <c r="H79" s="110">
        <v>19036800.670268498</v>
      </c>
      <c r="I79" s="110">
        <v>19020902.292177301</v>
      </c>
      <c r="J79" s="110">
        <v>18681996.8976386</v>
      </c>
      <c r="K79" s="110">
        <v>19984264.497713201</v>
      </c>
      <c r="L79" s="110">
        <v>21100833.1277362</v>
      </c>
      <c r="M79" s="110">
        <v>20749365.9948617</v>
      </c>
      <c r="N79" s="110">
        <v>21316881.481321499</v>
      </c>
      <c r="O79" s="110">
        <f t="shared" si="4"/>
        <v>225794053.44279772</v>
      </c>
    </row>
    <row r="80" spans="1:15" ht="13.8" thickBot="1" x14ac:dyDescent="0.3">
      <c r="A80" s="108">
        <v>2022</v>
      </c>
      <c r="B80" s="109" t="s">
        <v>37</v>
      </c>
      <c r="C80" s="110">
        <v>17553745.067000002</v>
      </c>
      <c r="D80" s="110">
        <v>19904331.120000001</v>
      </c>
      <c r="E80" s="110">
        <v>22609642.478</v>
      </c>
      <c r="F80" s="110">
        <v>23330991.125</v>
      </c>
      <c r="G80" s="110">
        <v>18931811.633000001</v>
      </c>
      <c r="H80" s="110">
        <v>23359482.375999998</v>
      </c>
      <c r="I80" s="110">
        <v>18536547.530999999</v>
      </c>
      <c r="J80" s="110">
        <v>21275849.662</v>
      </c>
      <c r="K80" s="110">
        <v>22596774.302000001</v>
      </c>
      <c r="L80" s="110">
        <v>21300785.131999999</v>
      </c>
      <c r="M80" s="110">
        <v>21871038.612</v>
      </c>
      <c r="N80" s="110">
        <v>22898748.625</v>
      </c>
      <c r="O80" s="110">
        <f t="shared" ref="O80" si="5">SUM(C80:N80)</f>
        <v>254169747.66300002</v>
      </c>
    </row>
    <row r="81" spans="1:15" ht="13.8" thickBot="1" x14ac:dyDescent="0.3">
      <c r="A81" s="108">
        <v>2023</v>
      </c>
      <c r="B81" s="109" t="s">
        <v>37</v>
      </c>
      <c r="C81" s="110">
        <v>19331708.510000002</v>
      </c>
      <c r="D81" s="110">
        <v>18565677.539999999</v>
      </c>
      <c r="E81" s="110">
        <v>23562969.530000001</v>
      </c>
      <c r="F81" s="110">
        <v>19250045.120000001</v>
      </c>
      <c r="G81" s="110">
        <v>21633011.899999999</v>
      </c>
      <c r="H81" s="110">
        <v>20773219.280000001</v>
      </c>
      <c r="I81" s="110">
        <v>19779817.07</v>
      </c>
      <c r="J81" s="110">
        <v>21556272.84</v>
      </c>
      <c r="K81" s="110">
        <v>22411385.84</v>
      </c>
      <c r="L81" s="110">
        <v>22804540.82</v>
      </c>
      <c r="M81" s="110">
        <v>23000729.800000001</v>
      </c>
      <c r="N81" s="110">
        <v>22958050.77</v>
      </c>
      <c r="O81" s="110">
        <f t="shared" ref="O81" si="6">SUM(C81:N81)</f>
        <v>255627429.02000001</v>
      </c>
    </row>
    <row r="82" spans="1:15" ht="13.8" thickBot="1" x14ac:dyDescent="0.3">
      <c r="A82" s="108">
        <v>2024</v>
      </c>
      <c r="B82" s="109" t="s">
        <v>37</v>
      </c>
      <c r="C82" s="110">
        <v>20001298.27</v>
      </c>
      <c r="D82" s="110">
        <v>21091634.199999999</v>
      </c>
      <c r="E82" s="110">
        <v>22649379.760000002</v>
      </c>
      <c r="F82" s="110">
        <v>19292500.23</v>
      </c>
      <c r="G82" s="110">
        <v>24181308</v>
      </c>
      <c r="H82" s="110">
        <v>19014324.09</v>
      </c>
      <c r="I82" s="110">
        <v>22475956.559999999</v>
      </c>
      <c r="J82" s="110">
        <v>22002516.940000001</v>
      </c>
      <c r="K82" s="110">
        <v>21956259.059999999</v>
      </c>
      <c r="L82" s="110">
        <v>23474531.809999999</v>
      </c>
      <c r="M82" s="110">
        <v>22238256.82</v>
      </c>
      <c r="N82" s="110">
        <v>23422303.34</v>
      </c>
      <c r="O82" s="110">
        <f t="shared" ref="O82:O83" si="7">SUM(C82:N82)</f>
        <v>261800269.08000001</v>
      </c>
    </row>
    <row r="83" spans="1:15" ht="13.8" thickBot="1" x14ac:dyDescent="0.3">
      <c r="A83" s="108">
        <v>2025</v>
      </c>
      <c r="B83" s="109" t="s">
        <v>37</v>
      </c>
      <c r="C83" s="110">
        <v>21160013.609999999</v>
      </c>
      <c r="D83" s="110">
        <v>20748522.940000001</v>
      </c>
      <c r="E83" s="110">
        <v>23414625.59</v>
      </c>
      <c r="F83" s="151">
        <v>20923571.171</v>
      </c>
      <c r="G83" s="110"/>
      <c r="H83" s="110"/>
      <c r="I83" s="110"/>
      <c r="J83" s="110"/>
      <c r="K83" s="110"/>
      <c r="L83" s="110"/>
      <c r="M83" s="110"/>
      <c r="N83" s="110"/>
      <c r="O83" s="110">
        <f t="shared" si="7"/>
        <v>86246733.311000004</v>
      </c>
    </row>
  </sheetData>
  <autoFilter ref="A1:O83" xr:uid="{23213DD4-452D-42BE-BCA8-320CED2B3664}"/>
  <pageMargins left="0.59055118110236227" right="0.35433070866141736" top="0.23622047244094491" bottom="0.19685039370078741" header="0" footer="0"/>
  <pageSetup paperSize="9" scale="60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2:D92"/>
  <sheetViews>
    <sheetView showGridLines="0" workbookViewId="0">
      <selection activeCell="G1" sqref="G1"/>
    </sheetView>
  </sheetViews>
  <sheetFormatPr defaultColWidth="9.109375" defaultRowHeight="13.2" x14ac:dyDescent="0.25"/>
  <cols>
    <col min="1" max="1" width="29.109375" customWidth="1"/>
    <col min="2" max="2" width="20" style="33" customWidth="1"/>
    <col min="3" max="3" width="17.5546875" style="33" customWidth="1"/>
    <col min="4" max="4" width="9.33203125" bestFit="1" customWidth="1"/>
  </cols>
  <sheetData>
    <row r="2" spans="1:4" ht="24.6" customHeight="1" x14ac:dyDescent="0.35">
      <c r="A2" s="131" t="s">
        <v>59</v>
      </c>
      <c r="B2" s="131"/>
      <c r="C2" s="131"/>
      <c r="D2" s="131"/>
    </row>
    <row r="3" spans="1:4" ht="15.6" x14ac:dyDescent="0.3">
      <c r="A3" s="130" t="s">
        <v>60</v>
      </c>
      <c r="B3" s="130"/>
      <c r="C3" s="130"/>
      <c r="D3" s="130"/>
    </row>
    <row r="4" spans="1:4" x14ac:dyDescent="0.25">
      <c r="A4" s="112"/>
      <c r="B4" s="113"/>
      <c r="C4" s="113"/>
      <c r="D4" s="112"/>
    </row>
    <row r="5" spans="1:4" x14ac:dyDescent="0.25">
      <c r="A5" s="114" t="s">
        <v>61</v>
      </c>
      <c r="B5" s="115" t="s">
        <v>151</v>
      </c>
      <c r="C5" s="115" t="s">
        <v>152</v>
      </c>
      <c r="D5" s="116" t="s">
        <v>62</v>
      </c>
    </row>
    <row r="6" spans="1:4" x14ac:dyDescent="0.25">
      <c r="A6" s="117" t="s">
        <v>153</v>
      </c>
      <c r="B6" s="118">
        <v>63.58717</v>
      </c>
      <c r="C6" s="118">
        <v>5980.5753400000003</v>
      </c>
      <c r="D6" s="124">
        <f t="shared" ref="D6:D15" si="0">(C6-B6)/B6</f>
        <v>93.053176765061266</v>
      </c>
    </row>
    <row r="7" spans="1:4" x14ac:dyDescent="0.25">
      <c r="A7" s="117" t="s">
        <v>154</v>
      </c>
      <c r="B7" s="118">
        <v>3.14255</v>
      </c>
      <c r="C7" s="118">
        <v>78.516499999999994</v>
      </c>
      <c r="D7" s="124">
        <f t="shared" si="0"/>
        <v>23.984964439706605</v>
      </c>
    </row>
    <row r="8" spans="1:4" x14ac:dyDescent="0.25">
      <c r="A8" s="117" t="s">
        <v>155</v>
      </c>
      <c r="B8" s="118">
        <v>0.98675000000000002</v>
      </c>
      <c r="C8" s="118">
        <v>11.816660000000001</v>
      </c>
      <c r="D8" s="124">
        <f t="shared" si="0"/>
        <v>10.97533316442868</v>
      </c>
    </row>
    <row r="9" spans="1:4" x14ac:dyDescent="0.25">
      <c r="A9" s="117" t="s">
        <v>156</v>
      </c>
      <c r="B9" s="118">
        <v>80.616</v>
      </c>
      <c r="C9" s="118">
        <v>915.92273</v>
      </c>
      <c r="D9" s="124">
        <f t="shared" si="0"/>
        <v>10.361550188548179</v>
      </c>
    </row>
    <row r="10" spans="1:4" x14ac:dyDescent="0.25">
      <c r="A10" s="117" t="s">
        <v>157</v>
      </c>
      <c r="B10" s="118">
        <v>331.70668999999998</v>
      </c>
      <c r="C10" s="118">
        <v>2074.4378099999999</v>
      </c>
      <c r="D10" s="124">
        <f t="shared" si="0"/>
        <v>5.2538316908832918</v>
      </c>
    </row>
    <row r="11" spans="1:4" x14ac:dyDescent="0.25">
      <c r="A11" s="117" t="s">
        <v>158</v>
      </c>
      <c r="B11" s="118">
        <v>125.6022</v>
      </c>
      <c r="C11" s="118">
        <v>685.02134999999998</v>
      </c>
      <c r="D11" s="124">
        <f t="shared" si="0"/>
        <v>4.4538961100999819</v>
      </c>
    </row>
    <row r="12" spans="1:4" x14ac:dyDescent="0.25">
      <c r="A12" s="117" t="s">
        <v>159</v>
      </c>
      <c r="B12" s="118">
        <v>688.45515</v>
      </c>
      <c r="C12" s="118">
        <v>2878.5094600000002</v>
      </c>
      <c r="D12" s="124">
        <f t="shared" si="0"/>
        <v>3.1811139912309474</v>
      </c>
    </row>
    <row r="13" spans="1:4" x14ac:dyDescent="0.25">
      <c r="A13" s="117" t="s">
        <v>160</v>
      </c>
      <c r="B13" s="118">
        <v>69.535529999999994</v>
      </c>
      <c r="C13" s="118">
        <v>278.25563</v>
      </c>
      <c r="D13" s="124">
        <f t="shared" si="0"/>
        <v>3.0016324028881352</v>
      </c>
    </row>
    <row r="14" spans="1:4" x14ac:dyDescent="0.25">
      <c r="A14" s="117" t="s">
        <v>161</v>
      </c>
      <c r="B14" s="118">
        <v>10440.86823</v>
      </c>
      <c r="C14" s="118">
        <v>41478.299489999998</v>
      </c>
      <c r="D14" s="124">
        <f t="shared" si="0"/>
        <v>2.9726868088249017</v>
      </c>
    </row>
    <row r="15" spans="1:4" x14ac:dyDescent="0.25">
      <c r="A15" s="117" t="s">
        <v>162</v>
      </c>
      <c r="B15" s="118">
        <v>3.5314299999999998</v>
      </c>
      <c r="C15" s="118">
        <v>13.6332</v>
      </c>
      <c r="D15" s="124">
        <f t="shared" si="0"/>
        <v>2.8605324188784715</v>
      </c>
    </row>
    <row r="16" spans="1:4" x14ac:dyDescent="0.25">
      <c r="A16" s="119"/>
      <c r="B16" s="113"/>
      <c r="C16" s="113"/>
      <c r="D16" s="120"/>
    </row>
    <row r="17" spans="1:4" x14ac:dyDescent="0.25">
      <c r="A17" s="121"/>
      <c r="B17" s="113"/>
      <c r="C17" s="113"/>
      <c r="D17" s="112"/>
    </row>
    <row r="18" spans="1:4" ht="19.2" x14ac:dyDescent="0.35">
      <c r="A18" s="131" t="s">
        <v>63</v>
      </c>
      <c r="B18" s="131"/>
      <c r="C18" s="131"/>
      <c r="D18" s="131"/>
    </row>
    <row r="19" spans="1:4" ht="15.6" x14ac:dyDescent="0.3">
      <c r="A19" s="130" t="s">
        <v>64</v>
      </c>
      <c r="B19" s="130"/>
      <c r="C19" s="130"/>
      <c r="D19" s="130"/>
    </row>
    <row r="20" spans="1:4" x14ac:dyDescent="0.25">
      <c r="A20" s="122"/>
      <c r="B20" s="113"/>
      <c r="C20" s="113"/>
      <c r="D20" s="112"/>
    </row>
    <row r="21" spans="1:4" x14ac:dyDescent="0.25">
      <c r="A21" s="114" t="s">
        <v>61</v>
      </c>
      <c r="B21" s="115" t="s">
        <v>151</v>
      </c>
      <c r="C21" s="115" t="s">
        <v>152</v>
      </c>
      <c r="D21" s="116" t="s">
        <v>62</v>
      </c>
    </row>
    <row r="22" spans="1:4" x14ac:dyDescent="0.25">
      <c r="A22" s="117" t="s">
        <v>163</v>
      </c>
      <c r="B22" s="118">
        <v>1281141.80739</v>
      </c>
      <c r="C22" s="118">
        <v>1592128.72171</v>
      </c>
      <c r="D22" s="124">
        <f t="shared" ref="D22:D31" si="1">(C22-B22)/B22</f>
        <v>0.24274199196852111</v>
      </c>
    </row>
    <row r="23" spans="1:4" x14ac:dyDescent="0.25">
      <c r="A23" s="117" t="s">
        <v>164</v>
      </c>
      <c r="B23" s="118">
        <v>868028.41839999997</v>
      </c>
      <c r="C23" s="118">
        <v>1042385.87468</v>
      </c>
      <c r="D23" s="124">
        <f t="shared" si="1"/>
        <v>0.20086606911025534</v>
      </c>
    </row>
    <row r="24" spans="1:4" x14ac:dyDescent="0.25">
      <c r="A24" s="117" t="s">
        <v>165</v>
      </c>
      <c r="B24" s="118">
        <v>755345.58042999997</v>
      </c>
      <c r="C24" s="118">
        <v>1009184.46094</v>
      </c>
      <c r="D24" s="124">
        <f t="shared" si="1"/>
        <v>0.33605661711225704</v>
      </c>
    </row>
    <row r="25" spans="1:4" x14ac:dyDescent="0.25">
      <c r="A25" s="117" t="s">
        <v>166</v>
      </c>
      <c r="B25" s="118">
        <v>994358.34238000005</v>
      </c>
      <c r="C25" s="118">
        <v>976873.61467000004</v>
      </c>
      <c r="D25" s="124">
        <f t="shared" si="1"/>
        <v>-1.7583930223937432E-2</v>
      </c>
    </row>
    <row r="26" spans="1:4" x14ac:dyDescent="0.25">
      <c r="A26" s="117" t="s">
        <v>167</v>
      </c>
      <c r="B26" s="118">
        <v>772344.25674999994</v>
      </c>
      <c r="C26" s="118">
        <v>845753.35383000004</v>
      </c>
      <c r="D26" s="124">
        <f t="shared" si="1"/>
        <v>9.5047119776488317E-2</v>
      </c>
    </row>
    <row r="27" spans="1:4" x14ac:dyDescent="0.25">
      <c r="A27" s="117" t="s">
        <v>168</v>
      </c>
      <c r="B27" s="118">
        <v>777356.91507999995</v>
      </c>
      <c r="C27" s="118">
        <v>817542.02251000004</v>
      </c>
      <c r="D27" s="124">
        <f t="shared" si="1"/>
        <v>5.1694539085517147E-2</v>
      </c>
    </row>
    <row r="28" spans="1:4" x14ac:dyDescent="0.25">
      <c r="A28" s="117" t="s">
        <v>169</v>
      </c>
      <c r="B28" s="118">
        <v>705495.74164999998</v>
      </c>
      <c r="C28" s="118">
        <v>719801.46054999996</v>
      </c>
      <c r="D28" s="124">
        <f t="shared" si="1"/>
        <v>2.0277541103993109E-2</v>
      </c>
    </row>
    <row r="29" spans="1:4" x14ac:dyDescent="0.25">
      <c r="A29" s="117" t="s">
        <v>170</v>
      </c>
      <c r="B29" s="118">
        <v>666526.11228999996</v>
      </c>
      <c r="C29" s="118">
        <v>586851.16735</v>
      </c>
      <c r="D29" s="124">
        <f t="shared" si="1"/>
        <v>-0.1195376197134405</v>
      </c>
    </row>
    <row r="30" spans="1:4" x14ac:dyDescent="0.25">
      <c r="A30" s="117" t="s">
        <v>171</v>
      </c>
      <c r="B30" s="118">
        <v>612919.32879000006</v>
      </c>
      <c r="C30" s="118">
        <v>565440.91657999996</v>
      </c>
      <c r="D30" s="124">
        <f t="shared" si="1"/>
        <v>-7.7462742615296551E-2</v>
      </c>
    </row>
    <row r="31" spans="1:4" x14ac:dyDescent="0.25">
      <c r="A31" s="117" t="s">
        <v>172</v>
      </c>
      <c r="B31" s="118">
        <v>197752.99567999999</v>
      </c>
      <c r="C31" s="118">
        <v>534254.66104000004</v>
      </c>
      <c r="D31" s="124">
        <f t="shared" si="1"/>
        <v>1.7016261331611908</v>
      </c>
    </row>
    <row r="32" spans="1:4" x14ac:dyDescent="0.25">
      <c r="A32" s="112"/>
      <c r="B32" s="113"/>
      <c r="C32" s="113"/>
      <c r="D32" s="112"/>
    </row>
    <row r="33" spans="1:4" ht="19.2" x14ac:dyDescent="0.35">
      <c r="A33" s="131" t="s">
        <v>65</v>
      </c>
      <c r="B33" s="131"/>
      <c r="C33" s="131"/>
      <c r="D33" s="131"/>
    </row>
    <row r="34" spans="1:4" ht="15.6" x14ac:dyDescent="0.3">
      <c r="A34" s="130" t="s">
        <v>69</v>
      </c>
      <c r="B34" s="130"/>
      <c r="C34" s="130"/>
      <c r="D34" s="130"/>
    </row>
    <row r="35" spans="1:4" x14ac:dyDescent="0.25">
      <c r="A35" s="112"/>
      <c r="B35" s="113"/>
      <c r="C35" s="113"/>
      <c r="D35" s="112"/>
    </row>
    <row r="36" spans="1:4" x14ac:dyDescent="0.25">
      <c r="A36" s="114" t="s">
        <v>67</v>
      </c>
      <c r="B36" s="115" t="s">
        <v>151</v>
      </c>
      <c r="C36" s="115" t="s">
        <v>152</v>
      </c>
      <c r="D36" s="116" t="s">
        <v>62</v>
      </c>
    </row>
    <row r="37" spans="1:4" x14ac:dyDescent="0.25">
      <c r="A37" s="117" t="s">
        <v>141</v>
      </c>
      <c r="B37" s="118">
        <v>80867.331659999996</v>
      </c>
      <c r="C37" s="118">
        <v>129811.37747000001</v>
      </c>
      <c r="D37" s="124">
        <f t="shared" ref="D37:D46" si="2">(C37-B37)/B37</f>
        <v>0.60523878809036513</v>
      </c>
    </row>
    <row r="38" spans="1:4" x14ac:dyDescent="0.25">
      <c r="A38" s="117" t="s">
        <v>148</v>
      </c>
      <c r="B38" s="118">
        <v>349697.69761999999</v>
      </c>
      <c r="C38" s="118">
        <v>538832.06640000001</v>
      </c>
      <c r="D38" s="124">
        <f t="shared" si="2"/>
        <v>0.54085105526065957</v>
      </c>
    </row>
    <row r="39" spans="1:4" x14ac:dyDescent="0.25">
      <c r="A39" s="117" t="s">
        <v>147</v>
      </c>
      <c r="B39" s="118">
        <v>341928.67125999997</v>
      </c>
      <c r="C39" s="118">
        <v>502870.91006999998</v>
      </c>
      <c r="D39" s="124">
        <f t="shared" si="2"/>
        <v>0.47068951023302968</v>
      </c>
    </row>
    <row r="40" spans="1:4" x14ac:dyDescent="0.25">
      <c r="A40" s="117" t="s">
        <v>149</v>
      </c>
      <c r="B40" s="118">
        <v>511741.31135999999</v>
      </c>
      <c r="C40" s="118">
        <v>610403.75366000005</v>
      </c>
      <c r="D40" s="124">
        <f t="shared" si="2"/>
        <v>0.19279749379192285</v>
      </c>
    </row>
    <row r="41" spans="1:4" x14ac:dyDescent="0.25">
      <c r="A41" s="117" t="s">
        <v>129</v>
      </c>
      <c r="B41" s="118">
        <v>176404.54832999999</v>
      </c>
      <c r="C41" s="118">
        <v>209809.99113000001</v>
      </c>
      <c r="D41" s="124">
        <f t="shared" si="2"/>
        <v>0.18936837579441804</v>
      </c>
    </row>
    <row r="42" spans="1:4" x14ac:dyDescent="0.25">
      <c r="A42" s="117" t="s">
        <v>144</v>
      </c>
      <c r="B42" s="118">
        <v>916510.44640000002</v>
      </c>
      <c r="C42" s="118">
        <v>1081933.4750300001</v>
      </c>
      <c r="D42" s="124">
        <f t="shared" si="2"/>
        <v>0.18049224564735966</v>
      </c>
    </row>
    <row r="43" spans="1:4" x14ac:dyDescent="0.25">
      <c r="A43" s="119" t="s">
        <v>128</v>
      </c>
      <c r="B43" s="118">
        <v>114264.85248</v>
      </c>
      <c r="C43" s="118">
        <v>133557.62330000001</v>
      </c>
      <c r="D43" s="124">
        <f t="shared" si="2"/>
        <v>0.1688425653319498</v>
      </c>
    </row>
    <row r="44" spans="1:4" x14ac:dyDescent="0.25">
      <c r="A44" s="117" t="s">
        <v>146</v>
      </c>
      <c r="B44" s="118">
        <v>334453.95280999999</v>
      </c>
      <c r="C44" s="118">
        <v>389375.36231</v>
      </c>
      <c r="D44" s="124">
        <f t="shared" si="2"/>
        <v>0.16421217043052955</v>
      </c>
    </row>
    <row r="45" spans="1:4" x14ac:dyDescent="0.25">
      <c r="A45" s="117" t="s">
        <v>131</v>
      </c>
      <c r="B45" s="118">
        <v>67010.118220000004</v>
      </c>
      <c r="C45" s="118">
        <v>77655.260739999998</v>
      </c>
      <c r="D45" s="124">
        <f t="shared" si="2"/>
        <v>0.15885873361767655</v>
      </c>
    </row>
    <row r="46" spans="1:4" x14ac:dyDescent="0.25">
      <c r="A46" s="117" t="s">
        <v>142</v>
      </c>
      <c r="B46" s="118">
        <v>1195153.47976</v>
      </c>
      <c r="C46" s="118">
        <v>1382382.04109</v>
      </c>
      <c r="D46" s="124">
        <f t="shared" si="2"/>
        <v>0.15665650019075164</v>
      </c>
    </row>
    <row r="47" spans="1:4" x14ac:dyDescent="0.25">
      <c r="A47" s="112"/>
      <c r="B47" s="113"/>
      <c r="C47" s="113"/>
      <c r="D47" s="112"/>
    </row>
    <row r="48" spans="1:4" ht="19.2" x14ac:dyDescent="0.35">
      <c r="A48" s="131" t="s">
        <v>68</v>
      </c>
      <c r="B48" s="131"/>
      <c r="C48" s="131"/>
      <c r="D48" s="131"/>
    </row>
    <row r="49" spans="1:4" ht="15.6" x14ac:dyDescent="0.3">
      <c r="A49" s="130" t="s">
        <v>66</v>
      </c>
      <c r="B49" s="130"/>
      <c r="C49" s="130"/>
      <c r="D49" s="130"/>
    </row>
    <row r="50" spans="1:4" x14ac:dyDescent="0.25">
      <c r="A50" s="112"/>
      <c r="B50" s="113"/>
      <c r="C50" s="113"/>
      <c r="D50" s="112"/>
    </row>
    <row r="51" spans="1:4" x14ac:dyDescent="0.25">
      <c r="A51" s="114" t="s">
        <v>67</v>
      </c>
      <c r="B51" s="115" t="s">
        <v>151</v>
      </c>
      <c r="C51" s="115" t="s">
        <v>152</v>
      </c>
      <c r="D51" s="116" t="s">
        <v>62</v>
      </c>
    </row>
    <row r="52" spans="1:4" x14ac:dyDescent="0.25">
      <c r="A52" s="117" t="s">
        <v>140</v>
      </c>
      <c r="B52" s="118">
        <v>2739694.4608800001</v>
      </c>
      <c r="C52" s="118">
        <v>3145721.53131</v>
      </c>
      <c r="D52" s="124">
        <f t="shared" ref="D52:D61" si="3">(C52-B52)/B52</f>
        <v>0.14820158825286758</v>
      </c>
    </row>
    <row r="53" spans="1:4" x14ac:dyDescent="0.25">
      <c r="A53" s="117" t="s">
        <v>138</v>
      </c>
      <c r="B53" s="118">
        <v>2492002.59613</v>
      </c>
      <c r="C53" s="118">
        <v>2615002.3757199999</v>
      </c>
      <c r="D53" s="124">
        <f t="shared" si="3"/>
        <v>4.9357805558073911E-2</v>
      </c>
    </row>
    <row r="54" spans="1:4" x14ac:dyDescent="0.25">
      <c r="A54" s="117" t="s">
        <v>142</v>
      </c>
      <c r="B54" s="118">
        <v>1195153.47976</v>
      </c>
      <c r="C54" s="118">
        <v>1382382.04109</v>
      </c>
      <c r="D54" s="124">
        <f t="shared" si="3"/>
        <v>0.15665650019075164</v>
      </c>
    </row>
    <row r="55" spans="1:4" x14ac:dyDescent="0.25">
      <c r="A55" s="117" t="s">
        <v>145</v>
      </c>
      <c r="B55" s="118">
        <v>1192172.0872</v>
      </c>
      <c r="C55" s="118">
        <v>1306238.2433</v>
      </c>
      <c r="D55" s="124">
        <f t="shared" si="3"/>
        <v>9.5679270907861949E-2</v>
      </c>
    </row>
    <row r="56" spans="1:4" x14ac:dyDescent="0.25">
      <c r="A56" s="117" t="s">
        <v>139</v>
      </c>
      <c r="B56" s="118">
        <v>1225789.53461</v>
      </c>
      <c r="C56" s="118">
        <v>1227667.6752299999</v>
      </c>
      <c r="D56" s="124">
        <f t="shared" si="3"/>
        <v>1.5321884931882009E-3</v>
      </c>
    </row>
    <row r="57" spans="1:4" x14ac:dyDescent="0.25">
      <c r="A57" s="117" t="s">
        <v>144</v>
      </c>
      <c r="B57" s="118">
        <v>916510.44640000002</v>
      </c>
      <c r="C57" s="118">
        <v>1081933.4750300001</v>
      </c>
      <c r="D57" s="124">
        <f t="shared" si="3"/>
        <v>0.18049224564735966</v>
      </c>
    </row>
    <row r="58" spans="1:4" x14ac:dyDescent="0.25">
      <c r="A58" s="117" t="s">
        <v>125</v>
      </c>
      <c r="B58" s="118">
        <v>864923.04662000004</v>
      </c>
      <c r="C58" s="118">
        <v>969051.64489</v>
      </c>
      <c r="D58" s="124">
        <f t="shared" si="3"/>
        <v>0.12039059275495104</v>
      </c>
    </row>
    <row r="59" spans="1:4" x14ac:dyDescent="0.25">
      <c r="A59" s="117" t="s">
        <v>143</v>
      </c>
      <c r="B59" s="118">
        <v>844593.78943</v>
      </c>
      <c r="C59" s="118">
        <v>857594.73039000004</v>
      </c>
      <c r="D59" s="124">
        <f t="shared" si="3"/>
        <v>1.5393128771138751E-2</v>
      </c>
    </row>
    <row r="60" spans="1:4" x14ac:dyDescent="0.25">
      <c r="A60" s="117" t="s">
        <v>135</v>
      </c>
      <c r="B60" s="118">
        <v>698226.25777999999</v>
      </c>
      <c r="C60" s="118">
        <v>771642.85179999995</v>
      </c>
      <c r="D60" s="124">
        <f t="shared" si="3"/>
        <v>0.10514728313631018</v>
      </c>
    </row>
    <row r="61" spans="1:4" x14ac:dyDescent="0.25">
      <c r="A61" s="117" t="s">
        <v>134</v>
      </c>
      <c r="B61" s="118">
        <v>582862.91035000002</v>
      </c>
      <c r="C61" s="118">
        <v>622143.30434999999</v>
      </c>
      <c r="D61" s="124">
        <f t="shared" si="3"/>
        <v>6.7392165983614763E-2</v>
      </c>
    </row>
    <row r="62" spans="1:4" x14ac:dyDescent="0.25">
      <c r="A62" s="112"/>
      <c r="B62" s="113"/>
      <c r="C62" s="113"/>
      <c r="D62" s="112"/>
    </row>
    <row r="63" spans="1:4" ht="19.2" x14ac:dyDescent="0.35">
      <c r="A63" s="131" t="s">
        <v>70</v>
      </c>
      <c r="B63" s="131"/>
      <c r="C63" s="131"/>
      <c r="D63" s="131"/>
    </row>
    <row r="64" spans="1:4" ht="15.6" x14ac:dyDescent="0.3">
      <c r="A64" s="130" t="s">
        <v>71</v>
      </c>
      <c r="B64" s="130"/>
      <c r="C64" s="130"/>
      <c r="D64" s="130"/>
    </row>
    <row r="65" spans="1:4" x14ac:dyDescent="0.25">
      <c r="A65" s="112"/>
      <c r="B65" s="113"/>
      <c r="C65" s="113"/>
      <c r="D65" s="112"/>
    </row>
    <row r="66" spans="1:4" x14ac:dyDescent="0.25">
      <c r="A66" s="114" t="s">
        <v>72</v>
      </c>
      <c r="B66" s="115" t="s">
        <v>151</v>
      </c>
      <c r="C66" s="115" t="s">
        <v>152</v>
      </c>
      <c r="D66" s="116" t="s">
        <v>62</v>
      </c>
    </row>
    <row r="67" spans="1:4" x14ac:dyDescent="0.25">
      <c r="A67" s="117" t="s">
        <v>173</v>
      </c>
      <c r="B67" s="123">
        <v>6614896.9024499999</v>
      </c>
      <c r="C67" s="123">
        <v>7422585.3980400003</v>
      </c>
      <c r="D67" s="124">
        <f t="shared" ref="D67:D76" si="4">(C67-B67)/B67</f>
        <v>0.12210144882089574</v>
      </c>
    </row>
    <row r="68" spans="1:4" x14ac:dyDescent="0.25">
      <c r="A68" s="117" t="s">
        <v>174</v>
      </c>
      <c r="B68" s="123">
        <v>1530094.6047</v>
      </c>
      <c r="C68" s="123">
        <v>1888190.59347</v>
      </c>
      <c r="D68" s="124">
        <f t="shared" si="4"/>
        <v>0.23403519473242668</v>
      </c>
    </row>
    <row r="69" spans="1:4" x14ac:dyDescent="0.25">
      <c r="A69" s="117" t="s">
        <v>175</v>
      </c>
      <c r="B69" s="123">
        <v>1202742.3923299999</v>
      </c>
      <c r="C69" s="123">
        <v>1349097.3557800001</v>
      </c>
      <c r="D69" s="124">
        <f t="shared" si="4"/>
        <v>0.12168438094750743</v>
      </c>
    </row>
    <row r="70" spans="1:4" x14ac:dyDescent="0.25">
      <c r="A70" s="117" t="s">
        <v>176</v>
      </c>
      <c r="B70" s="123">
        <v>1014706.13578</v>
      </c>
      <c r="C70" s="123">
        <v>1100094.6944299999</v>
      </c>
      <c r="D70" s="124">
        <f t="shared" si="4"/>
        <v>8.4151022290174793E-2</v>
      </c>
    </row>
    <row r="71" spans="1:4" x14ac:dyDescent="0.25">
      <c r="A71" s="117" t="s">
        <v>177</v>
      </c>
      <c r="B71" s="123">
        <v>864607.16816999996</v>
      </c>
      <c r="C71" s="123">
        <v>1065116.2074899999</v>
      </c>
      <c r="D71" s="124">
        <f t="shared" si="4"/>
        <v>0.23190767634322421</v>
      </c>
    </row>
    <row r="72" spans="1:4" x14ac:dyDescent="0.25">
      <c r="A72" s="117" t="s">
        <v>178</v>
      </c>
      <c r="B72" s="123">
        <v>713369.10088000004</v>
      </c>
      <c r="C72" s="123">
        <v>777529.35433</v>
      </c>
      <c r="D72" s="124">
        <f t="shared" si="4"/>
        <v>8.9939770829508811E-2</v>
      </c>
    </row>
    <row r="73" spans="1:4" x14ac:dyDescent="0.25">
      <c r="A73" s="117" t="s">
        <v>179</v>
      </c>
      <c r="B73" s="123">
        <v>415457.88342999999</v>
      </c>
      <c r="C73" s="123">
        <v>410615.47480999999</v>
      </c>
      <c r="D73" s="124">
        <f t="shared" si="4"/>
        <v>-1.1655594497380368E-2</v>
      </c>
    </row>
    <row r="74" spans="1:4" x14ac:dyDescent="0.25">
      <c r="A74" s="117" t="s">
        <v>180</v>
      </c>
      <c r="B74" s="123">
        <v>546288.56527999998</v>
      </c>
      <c r="C74" s="123">
        <v>372924.74690999999</v>
      </c>
      <c r="D74" s="124">
        <f t="shared" si="4"/>
        <v>-0.31734842972805488</v>
      </c>
    </row>
    <row r="75" spans="1:4" x14ac:dyDescent="0.25">
      <c r="A75" s="117" t="s">
        <v>181</v>
      </c>
      <c r="B75" s="123">
        <v>305099.3652</v>
      </c>
      <c r="C75" s="123">
        <v>362825.65708999999</v>
      </c>
      <c r="D75" s="124">
        <f t="shared" si="4"/>
        <v>0.18920489019096784</v>
      </c>
    </row>
    <row r="76" spans="1:4" x14ac:dyDescent="0.25">
      <c r="A76" s="117" t="s">
        <v>182</v>
      </c>
      <c r="B76" s="123">
        <v>243620.18142000001</v>
      </c>
      <c r="C76" s="123">
        <v>264148.85599000001</v>
      </c>
      <c r="D76" s="124">
        <f t="shared" si="4"/>
        <v>8.4265082023761678E-2</v>
      </c>
    </row>
    <row r="77" spans="1:4" x14ac:dyDescent="0.25">
      <c r="A77" s="112"/>
      <c r="B77" s="113"/>
      <c r="C77" s="113"/>
      <c r="D77" s="112"/>
    </row>
    <row r="78" spans="1:4" ht="19.2" x14ac:dyDescent="0.35">
      <c r="A78" s="131" t="s">
        <v>73</v>
      </c>
      <c r="B78" s="131"/>
      <c r="C78" s="131"/>
      <c r="D78" s="131"/>
    </row>
    <row r="79" spans="1:4" ht="15.6" x14ac:dyDescent="0.3">
      <c r="A79" s="130" t="s">
        <v>74</v>
      </c>
      <c r="B79" s="130"/>
      <c r="C79" s="130"/>
      <c r="D79" s="130"/>
    </row>
    <row r="80" spans="1:4" x14ac:dyDescent="0.25">
      <c r="A80" s="112"/>
      <c r="B80" s="113"/>
      <c r="C80" s="113"/>
      <c r="D80" s="112"/>
    </row>
    <row r="81" spans="1:4" x14ac:dyDescent="0.25">
      <c r="A81" s="114" t="s">
        <v>72</v>
      </c>
      <c r="B81" s="115" t="s">
        <v>151</v>
      </c>
      <c r="C81" s="115" t="s">
        <v>152</v>
      </c>
      <c r="D81" s="116" t="s">
        <v>62</v>
      </c>
    </row>
    <row r="82" spans="1:4" x14ac:dyDescent="0.25">
      <c r="A82" s="117" t="s">
        <v>183</v>
      </c>
      <c r="B82" s="123">
        <v>8232.21558</v>
      </c>
      <c r="C82" s="123">
        <v>50694.696920000002</v>
      </c>
      <c r="D82" s="124">
        <f t="shared" ref="D82:D91" si="5">(C82-B82)/B82</f>
        <v>5.1580866569094388</v>
      </c>
    </row>
    <row r="83" spans="1:4" x14ac:dyDescent="0.25">
      <c r="A83" s="117" t="s">
        <v>184</v>
      </c>
      <c r="B83" s="123">
        <v>10650.94759</v>
      </c>
      <c r="C83" s="123">
        <v>45275.969010000001</v>
      </c>
      <c r="D83" s="124">
        <f t="shared" si="5"/>
        <v>3.2508864706562699</v>
      </c>
    </row>
    <row r="84" spans="1:4" x14ac:dyDescent="0.25">
      <c r="A84" s="117" t="s">
        <v>185</v>
      </c>
      <c r="B84" s="123">
        <v>116.96151</v>
      </c>
      <c r="C84" s="123">
        <v>395.24524000000002</v>
      </c>
      <c r="D84" s="124">
        <f t="shared" si="5"/>
        <v>2.3792761396462816</v>
      </c>
    </row>
    <row r="85" spans="1:4" x14ac:dyDescent="0.25">
      <c r="A85" s="117" t="s">
        <v>186</v>
      </c>
      <c r="B85" s="123">
        <v>1169.98279</v>
      </c>
      <c r="C85" s="123">
        <v>3431.7731899999999</v>
      </c>
      <c r="D85" s="124">
        <f t="shared" si="5"/>
        <v>1.9331826239939818</v>
      </c>
    </row>
    <row r="86" spans="1:4" x14ac:dyDescent="0.25">
      <c r="A86" s="117" t="s">
        <v>187</v>
      </c>
      <c r="B86" s="123">
        <v>87336.44167</v>
      </c>
      <c r="C86" s="123">
        <v>218374.4492</v>
      </c>
      <c r="D86" s="124">
        <f t="shared" si="5"/>
        <v>1.5003817996744817</v>
      </c>
    </row>
    <row r="87" spans="1:4" x14ac:dyDescent="0.25">
      <c r="A87" s="117" t="s">
        <v>188</v>
      </c>
      <c r="B87" s="123">
        <v>3644.6225899999999</v>
      </c>
      <c r="C87" s="123">
        <v>8270.8278100000007</v>
      </c>
      <c r="D87" s="124">
        <f t="shared" si="5"/>
        <v>1.269323532344127</v>
      </c>
    </row>
    <row r="88" spans="1:4" x14ac:dyDescent="0.25">
      <c r="A88" s="117" t="s">
        <v>189</v>
      </c>
      <c r="B88" s="123">
        <v>167.69750999999999</v>
      </c>
      <c r="C88" s="123">
        <v>379.47555999999997</v>
      </c>
      <c r="D88" s="124">
        <f t="shared" si="5"/>
        <v>1.2628574508947688</v>
      </c>
    </row>
    <row r="89" spans="1:4" x14ac:dyDescent="0.25">
      <c r="A89" s="117" t="s">
        <v>190</v>
      </c>
      <c r="B89" s="123">
        <v>7272.8263699999998</v>
      </c>
      <c r="C89" s="123">
        <v>14770.996450000001</v>
      </c>
      <c r="D89" s="124">
        <f t="shared" si="5"/>
        <v>1.0309843379362844</v>
      </c>
    </row>
    <row r="90" spans="1:4" x14ac:dyDescent="0.25">
      <c r="A90" s="117" t="s">
        <v>191</v>
      </c>
      <c r="B90" s="123">
        <v>1760.55321</v>
      </c>
      <c r="C90" s="123">
        <v>3535.14885</v>
      </c>
      <c r="D90" s="124">
        <f t="shared" si="5"/>
        <v>1.007976146315964</v>
      </c>
    </row>
    <row r="91" spans="1:4" x14ac:dyDescent="0.25">
      <c r="A91" s="117" t="s">
        <v>192</v>
      </c>
      <c r="B91" s="123">
        <v>3894.21434</v>
      </c>
      <c r="C91" s="123">
        <v>7475.17292</v>
      </c>
      <c r="D91" s="124">
        <f t="shared" si="5"/>
        <v>0.91955867534502478</v>
      </c>
    </row>
    <row r="92" spans="1:4" x14ac:dyDescent="0.25">
      <c r="A92" s="112" t="s">
        <v>116</v>
      </c>
      <c r="B92" s="113"/>
      <c r="C92" s="113"/>
      <c r="D92" s="112"/>
    </row>
  </sheetData>
  <mergeCells count="12">
    <mergeCell ref="A79:D79"/>
    <mergeCell ref="A2:D2"/>
    <mergeCell ref="A3:D3"/>
    <mergeCell ref="A18:D18"/>
    <mergeCell ref="A19:D19"/>
    <mergeCell ref="A33:D33"/>
    <mergeCell ref="A34:D34"/>
    <mergeCell ref="A48:D48"/>
    <mergeCell ref="A49:D49"/>
    <mergeCell ref="A63:D63"/>
    <mergeCell ref="A64:D64"/>
    <mergeCell ref="A78:D7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49"/>
  <sheetViews>
    <sheetView showGridLines="0" zoomScale="80" zoomScaleNormal="80" workbookViewId="0">
      <selection activeCell="I2" sqref="I2"/>
    </sheetView>
  </sheetViews>
  <sheetFormatPr defaultColWidth="9.109375" defaultRowHeight="13.2" x14ac:dyDescent="0.25"/>
  <cols>
    <col min="1" max="1" width="44.6640625" style="17" customWidth="1"/>
    <col min="2" max="2" width="16" style="19" customWidth="1"/>
    <col min="3" max="3" width="16" style="17" customWidth="1"/>
    <col min="4" max="4" width="10.33203125" style="17" customWidth="1"/>
    <col min="5" max="5" width="14" style="17" bestFit="1" customWidth="1"/>
    <col min="6" max="7" width="16.6640625" style="17" customWidth="1"/>
    <col min="8" max="8" width="10.5546875" style="17" bestFit="1" customWidth="1"/>
    <col min="9" max="9" width="14" style="17" bestFit="1" customWidth="1"/>
    <col min="10" max="11" width="16.6640625" style="17" customWidth="1"/>
    <col min="12" max="12" width="10.5546875" style="17" bestFit="1" customWidth="1"/>
    <col min="13" max="13" width="10.6640625" style="17" bestFit="1" customWidth="1"/>
    <col min="14" max="16384" width="9.109375" style="17"/>
  </cols>
  <sheetData>
    <row r="1" spans="1:13" ht="24.6" x14ac:dyDescent="0.4">
      <c r="B1" s="129" t="s">
        <v>117</v>
      </c>
      <c r="C1" s="129"/>
      <c r="D1" s="129"/>
      <c r="E1" s="129"/>
      <c r="F1" s="129"/>
      <c r="G1" s="129"/>
      <c r="H1" s="129"/>
      <c r="I1" s="129"/>
      <c r="J1" s="129"/>
    </row>
    <row r="2" spans="1:13" x14ac:dyDescent="0.25">
      <c r="D2" s="18"/>
    </row>
    <row r="3" spans="1:13" x14ac:dyDescent="0.25">
      <c r="D3" s="18"/>
    </row>
    <row r="4" spans="1:13" x14ac:dyDescent="0.25">
      <c r="B4" s="20"/>
      <c r="C4" s="18"/>
      <c r="D4" s="18"/>
      <c r="E4" s="18"/>
      <c r="F4" s="18"/>
      <c r="G4" s="18"/>
      <c r="H4" s="18"/>
      <c r="I4" s="18"/>
    </row>
    <row r="5" spans="1:13" ht="24.6" x14ac:dyDescent="0.25">
      <c r="A5" s="133" t="s">
        <v>108</v>
      </c>
      <c r="B5" s="134"/>
      <c r="C5" s="134"/>
      <c r="D5" s="134"/>
      <c r="E5" s="134"/>
      <c r="F5" s="134"/>
      <c r="G5" s="134"/>
      <c r="H5" s="134"/>
      <c r="I5" s="134"/>
      <c r="J5" s="134"/>
      <c r="K5" s="134"/>
      <c r="L5" s="134"/>
      <c r="M5" s="135"/>
    </row>
    <row r="6" spans="1:13" ht="17.399999999999999" x14ac:dyDescent="0.25">
      <c r="A6" s="76"/>
      <c r="B6" s="132" t="str">
        <f>SEKTOR_USD!B6</f>
        <v>1 - 30 NISAN</v>
      </c>
      <c r="C6" s="132"/>
      <c r="D6" s="132"/>
      <c r="E6" s="132"/>
      <c r="F6" s="132" t="str">
        <f>SEKTOR_USD!F6</f>
        <v>1 OCAK  -  30 NISAN</v>
      </c>
      <c r="G6" s="132"/>
      <c r="H6" s="132"/>
      <c r="I6" s="132"/>
      <c r="J6" s="132" t="s">
        <v>101</v>
      </c>
      <c r="K6" s="132"/>
      <c r="L6" s="132"/>
      <c r="M6" s="132"/>
    </row>
    <row r="7" spans="1:13" ht="28.2" x14ac:dyDescent="0.3">
      <c r="A7" s="77" t="s">
        <v>1</v>
      </c>
      <c r="B7" s="78">
        <f>SEKTOR_USD!B7</f>
        <v>2024</v>
      </c>
      <c r="C7" s="79">
        <f>SEKTOR_USD!C7</f>
        <v>2025</v>
      </c>
      <c r="D7" s="7" t="s">
        <v>111</v>
      </c>
      <c r="E7" s="7" t="s">
        <v>112</v>
      </c>
      <c r="F7" s="5"/>
      <c r="G7" s="6"/>
      <c r="H7" s="7" t="s">
        <v>111</v>
      </c>
      <c r="I7" s="7" t="s">
        <v>112</v>
      </c>
      <c r="J7" s="5"/>
      <c r="K7" s="5"/>
      <c r="L7" s="7" t="s">
        <v>111</v>
      </c>
      <c r="M7" s="7" t="s">
        <v>112</v>
      </c>
    </row>
    <row r="8" spans="1:13" ht="16.8" x14ac:dyDescent="0.3">
      <c r="A8" s="80" t="s">
        <v>2</v>
      </c>
      <c r="B8" s="81">
        <f>SEKTOR_USD!B8*$B$47</f>
        <v>83587773.162090406</v>
      </c>
      <c r="C8" s="81">
        <f>SEKTOR_USD!C8*$C$47</f>
        <v>106348769.64907348</v>
      </c>
      <c r="D8" s="82">
        <f t="shared" ref="D8:D42" si="0">(C8-B8)/B8*100</f>
        <v>27.230054858436976</v>
      </c>
      <c r="E8" s="82">
        <f>C8/C$43*100</f>
        <v>15.387094223513486</v>
      </c>
      <c r="F8" s="81">
        <f>SEKTOR_USD!F8*$B$48</f>
        <v>371072656.81017625</v>
      </c>
      <c r="G8" s="81">
        <f>SEKTOR_USD!G8*$C$48</f>
        <v>436757050.31349558</v>
      </c>
      <c r="H8" s="82">
        <f t="shared" ref="H8:H42" si="1">(G8-F8)/F8*100</f>
        <v>17.701221660457843</v>
      </c>
      <c r="I8" s="82">
        <f>G8/G$43*100</f>
        <v>15.921340809398247</v>
      </c>
      <c r="J8" s="81">
        <f>SEKTOR_USD!J8*$B$49</f>
        <v>997571907.28284431</v>
      </c>
      <c r="K8" s="81">
        <f>SEKTOR_USD!K8*$C$49</f>
        <v>1256669939.6285698</v>
      </c>
      <c r="L8" s="82">
        <f t="shared" ref="L8:L42" si="2">(K8-J8)/J8*100</f>
        <v>25.972867765637947</v>
      </c>
      <c r="M8" s="82">
        <f>K8/K$43*100</f>
        <v>15.826570250289024</v>
      </c>
    </row>
    <row r="9" spans="1:13" s="21" customFormat="1" ht="15.6" x14ac:dyDescent="0.3">
      <c r="A9" s="83" t="s">
        <v>3</v>
      </c>
      <c r="B9" s="81">
        <f>SEKTOR_USD!B9*$B$47</f>
        <v>54942072.291967236</v>
      </c>
      <c r="C9" s="81">
        <f>SEKTOR_USD!C9*$C$47</f>
        <v>71632932.050028577</v>
      </c>
      <c r="D9" s="84">
        <f t="shared" si="0"/>
        <v>30.37901386275453</v>
      </c>
      <c r="E9" s="84">
        <f>C9/C$43*100</f>
        <v>10.364225920030954</v>
      </c>
      <c r="F9" s="81">
        <f>SEKTOR_USD!F9*$B$48</f>
        <v>252624622.43842664</v>
      </c>
      <c r="G9" s="81">
        <f>SEKTOR_USD!G9*$C$48</f>
        <v>302201986.32101458</v>
      </c>
      <c r="H9" s="84">
        <f t="shared" si="1"/>
        <v>19.624913598701831</v>
      </c>
      <c r="I9" s="84">
        <f>G9/G$43*100</f>
        <v>11.016332338631759</v>
      </c>
      <c r="J9" s="81">
        <f>SEKTOR_USD!J9*$B$49</f>
        <v>675159619.72881639</v>
      </c>
      <c r="K9" s="81">
        <f>SEKTOR_USD!K9*$C$49</f>
        <v>853169000.32245469</v>
      </c>
      <c r="L9" s="84">
        <f t="shared" si="2"/>
        <v>26.365525335347705</v>
      </c>
      <c r="M9" s="84">
        <f>K9/K$43*100</f>
        <v>10.744857255806686</v>
      </c>
    </row>
    <row r="10" spans="1:13" ht="13.8" x14ac:dyDescent="0.25">
      <c r="A10" s="85" t="str">
        <f>SEKTOR_USD!A10</f>
        <v xml:space="preserve"> Hububat, Bakliyat, Yağlı Tohumlar ve Mamulleri </v>
      </c>
      <c r="B10" s="86">
        <f>SEKTOR_USD!B10*$B$47</f>
        <v>27994530.923503183</v>
      </c>
      <c r="C10" s="86">
        <f>SEKTOR_USD!C10*$C$47</f>
        <v>36951381.168503292</v>
      </c>
      <c r="D10" s="87">
        <f t="shared" si="0"/>
        <v>31.99500027157185</v>
      </c>
      <c r="E10" s="87">
        <f>C10/C$43*100</f>
        <v>5.3463183975224808</v>
      </c>
      <c r="F10" s="86">
        <f>SEKTOR_USD!F10*$B$48</f>
        <v>123966946.59209414</v>
      </c>
      <c r="G10" s="86">
        <f>SEKTOR_USD!G10*$C$48</f>
        <v>153498327.66814271</v>
      </c>
      <c r="H10" s="87">
        <f t="shared" si="1"/>
        <v>23.821979880830511</v>
      </c>
      <c r="I10" s="87">
        <f>G10/G$43*100</f>
        <v>5.5955574998113979</v>
      </c>
      <c r="J10" s="86">
        <f>SEKTOR_USD!J10*$B$49</f>
        <v>348590383.79550058</v>
      </c>
      <c r="K10" s="86">
        <f>SEKTOR_USD!K10*$C$49</f>
        <v>420257149.45360667</v>
      </c>
      <c r="L10" s="87">
        <f t="shared" si="2"/>
        <v>20.559019694630809</v>
      </c>
      <c r="M10" s="87">
        <f>K10/K$43*100</f>
        <v>5.2927416255214981</v>
      </c>
    </row>
    <row r="11" spans="1:13" ht="13.8" x14ac:dyDescent="0.25">
      <c r="A11" s="85" t="str">
        <f>SEKTOR_USD!A11</f>
        <v xml:space="preserve"> Yaş Meyve ve Sebze  </v>
      </c>
      <c r="B11" s="86">
        <f>SEKTOR_USD!B11*$B$47</f>
        <v>6855408.8442179887</v>
      </c>
      <c r="C11" s="86">
        <f>SEKTOR_USD!C11*$C$47</f>
        <v>9054796.3673923798</v>
      </c>
      <c r="D11" s="87">
        <f t="shared" si="0"/>
        <v>32.082514305903224</v>
      </c>
      <c r="E11" s="87">
        <f>C11/C$43*100</f>
        <v>1.3100951270009169</v>
      </c>
      <c r="F11" s="86">
        <f>SEKTOR_USD!F11*$B$48</f>
        <v>36736124.027306341</v>
      </c>
      <c r="G11" s="86">
        <f>SEKTOR_USD!G11*$C$48</f>
        <v>44380272.842229851</v>
      </c>
      <c r="H11" s="87">
        <f t="shared" si="1"/>
        <v>20.808261669743754</v>
      </c>
      <c r="I11" s="87">
        <f>G11/G$43*100</f>
        <v>1.6178180721479913</v>
      </c>
      <c r="J11" s="86">
        <f>SEKTOR_USD!J11*$B$49</f>
        <v>97191057.610119954</v>
      </c>
      <c r="K11" s="86">
        <f>SEKTOR_USD!K11*$C$49</f>
        <v>119148101.92082459</v>
      </c>
      <c r="L11" s="87">
        <f t="shared" si="2"/>
        <v>22.591630187609329</v>
      </c>
      <c r="M11" s="87">
        <f>K11/K$43*100</f>
        <v>1.5005577405598476</v>
      </c>
    </row>
    <row r="12" spans="1:13" ht="13.8" x14ac:dyDescent="0.25">
      <c r="A12" s="85" t="str">
        <f>SEKTOR_USD!A12</f>
        <v xml:space="preserve"> Meyve Sebze Mamulleri </v>
      </c>
      <c r="B12" s="86">
        <f>SEKTOR_USD!B12*$B$47</f>
        <v>6457126.1869777469</v>
      </c>
      <c r="C12" s="86">
        <f>SEKTOR_USD!C12*$C$47</f>
        <v>7596321.7810402913</v>
      </c>
      <c r="D12" s="87">
        <f t="shared" si="0"/>
        <v>17.642455189430702</v>
      </c>
      <c r="E12" s="87">
        <f>C12/C$43*100</f>
        <v>1.0990754230884798</v>
      </c>
      <c r="F12" s="86">
        <f>SEKTOR_USD!F12*$B$48</f>
        <v>28345247.202963855</v>
      </c>
      <c r="G12" s="86">
        <f>SEKTOR_USD!G12*$C$48</f>
        <v>30605123.411640216</v>
      </c>
      <c r="H12" s="87">
        <f t="shared" si="1"/>
        <v>7.9726812487987821</v>
      </c>
      <c r="I12" s="87">
        <f>G12/G$43*100</f>
        <v>1.115665104892207</v>
      </c>
      <c r="J12" s="86">
        <f>SEKTOR_USD!J12*$B$49</f>
        <v>72200554.86268425</v>
      </c>
      <c r="K12" s="86">
        <f>SEKTOR_USD!K12*$C$49</f>
        <v>92026934.680712789</v>
      </c>
      <c r="L12" s="87">
        <f t="shared" si="2"/>
        <v>27.460148825359653</v>
      </c>
      <c r="M12" s="87">
        <f>K12/K$43*100</f>
        <v>1.1589922705348907</v>
      </c>
    </row>
    <row r="13" spans="1:13" ht="13.8" x14ac:dyDescent="0.25">
      <c r="A13" s="85" t="str">
        <f>SEKTOR_USD!A13</f>
        <v xml:space="preserve"> Kuru Meyve ve Mamulleri  </v>
      </c>
      <c r="B13" s="86">
        <f>SEKTOR_USD!B13*$B$47</f>
        <v>3698353.2335290671</v>
      </c>
      <c r="C13" s="86">
        <f>SEKTOR_USD!C13*$C$47</f>
        <v>5092750.9101724699</v>
      </c>
      <c r="D13" s="87">
        <f t="shared" si="0"/>
        <v>37.703204334347248</v>
      </c>
      <c r="E13" s="87">
        <f>C13/C$43*100</f>
        <v>0.73684574227126998</v>
      </c>
      <c r="F13" s="86">
        <f>SEKTOR_USD!F13*$B$48</f>
        <v>18856165.391029045</v>
      </c>
      <c r="G13" s="86">
        <f>SEKTOR_USD!G13*$C$48</f>
        <v>22276020.644815776</v>
      </c>
      <c r="H13" s="87">
        <f t="shared" si="1"/>
        <v>18.136536156040254</v>
      </c>
      <c r="I13" s="87">
        <f>G13/G$43*100</f>
        <v>0.81203982009845599</v>
      </c>
      <c r="J13" s="86">
        <f>SEKTOR_USD!J13*$B$49</f>
        <v>47873073.584611677</v>
      </c>
      <c r="K13" s="86">
        <f>SEKTOR_USD!K13*$C$49</f>
        <v>64336977.972194262</v>
      </c>
      <c r="L13" s="87">
        <f t="shared" si="2"/>
        <v>34.390740252939899</v>
      </c>
      <c r="M13" s="87">
        <f>K13/K$43*100</f>
        <v>0.81026343470043238</v>
      </c>
    </row>
    <row r="14" spans="1:13" ht="13.8" x14ac:dyDescent="0.25">
      <c r="A14" s="85" t="str">
        <f>SEKTOR_USD!A14</f>
        <v xml:space="preserve"> Fındık ve Mamulleri </v>
      </c>
      <c r="B14" s="86">
        <f>SEKTOR_USD!B14*$B$47</f>
        <v>5709597.6371183963</v>
      </c>
      <c r="C14" s="86">
        <f>SEKTOR_USD!C14*$C$47</f>
        <v>8000367.159053701</v>
      </c>
      <c r="D14" s="87">
        <f t="shared" si="0"/>
        <v>40.121382758092984</v>
      </c>
      <c r="E14" s="87">
        <f>C14/C$43*100</f>
        <v>1.1575348140394277</v>
      </c>
      <c r="F14" s="86">
        <f>SEKTOR_USD!F14*$B$48</f>
        <v>24420077.195869751</v>
      </c>
      <c r="G14" s="86">
        <f>SEKTOR_USD!G14*$C$48</f>
        <v>31333490.121844172</v>
      </c>
      <c r="H14" s="87">
        <f t="shared" si="1"/>
        <v>28.310364748329746</v>
      </c>
      <c r="I14" s="87">
        <f>G14/G$43*100</f>
        <v>1.1422166502400237</v>
      </c>
      <c r="J14" s="86">
        <f>SEKTOR_USD!J14*$B$49</f>
        <v>57539819.600415535</v>
      </c>
      <c r="K14" s="86">
        <f>SEKTOR_USD!K14*$C$49</f>
        <v>93880742.100609869</v>
      </c>
      <c r="L14" s="87">
        <f t="shared" si="2"/>
        <v>63.157866591455026</v>
      </c>
      <c r="M14" s="87">
        <f>K14/K$43*100</f>
        <v>1.1823392230132637</v>
      </c>
    </row>
    <row r="15" spans="1:13" ht="13.8" x14ac:dyDescent="0.25">
      <c r="A15" s="85" t="str">
        <f>SEKTOR_USD!A15</f>
        <v xml:space="preserve"> Zeytin ve Zeytinyağı </v>
      </c>
      <c r="B15" s="86">
        <f>SEKTOR_USD!B15*$B$47</f>
        <v>1591587.2347218071</v>
      </c>
      <c r="C15" s="86">
        <f>SEKTOR_USD!C15*$C$47</f>
        <v>1406338.6291183438</v>
      </c>
      <c r="D15" s="87">
        <f t="shared" si="0"/>
        <v>-11.639236704222673</v>
      </c>
      <c r="E15" s="87">
        <f>C15/C$43*100</f>
        <v>0.20347640191622343</v>
      </c>
      <c r="F15" s="86">
        <f>SEKTOR_USD!F15*$B$48</f>
        <v>9194354.3372310381</v>
      </c>
      <c r="G15" s="86">
        <f>SEKTOR_USD!G15*$C$48</f>
        <v>6691660.6607801607</v>
      </c>
      <c r="H15" s="87">
        <f t="shared" si="1"/>
        <v>-27.219895869323064</v>
      </c>
      <c r="I15" s="87">
        <f>G15/G$43*100</f>
        <v>0.2439347227128939</v>
      </c>
      <c r="J15" s="86">
        <f>SEKTOR_USD!J15*$B$49</f>
        <v>21966435.816995393</v>
      </c>
      <c r="K15" s="86">
        <f>SEKTOR_USD!K15*$C$49</f>
        <v>24334090.102753121</v>
      </c>
      <c r="L15" s="87">
        <f t="shared" si="2"/>
        <v>10.778509110366818</v>
      </c>
      <c r="M15" s="87">
        <f>K15/K$43*100</f>
        <v>0.3064648674590843</v>
      </c>
    </row>
    <row r="16" spans="1:13" ht="13.8" x14ac:dyDescent="0.25">
      <c r="A16" s="85" t="str">
        <f>SEKTOR_USD!A16</f>
        <v xml:space="preserve"> Tütün </v>
      </c>
      <c r="B16" s="86">
        <f>SEKTOR_USD!B16*$B$47</f>
        <v>2168882.9243575116</v>
      </c>
      <c r="C16" s="86">
        <f>SEKTOR_USD!C16*$C$47</f>
        <v>2961110.6430441807</v>
      </c>
      <c r="D16" s="87">
        <f t="shared" si="0"/>
        <v>36.526993218011107</v>
      </c>
      <c r="E16" s="87">
        <f>C16/C$43*100</f>
        <v>0.42842891949870682</v>
      </c>
      <c r="F16" s="86">
        <f>SEKTOR_USD!F16*$B$48</f>
        <v>9122406.7022456676</v>
      </c>
      <c r="G16" s="86">
        <f>SEKTOR_USD!G16*$C$48</f>
        <v>10802644.172229277</v>
      </c>
      <c r="H16" s="87">
        <f t="shared" si="1"/>
        <v>18.418795881683113</v>
      </c>
      <c r="I16" s="87">
        <f>G16/G$43*100</f>
        <v>0.39379462652124159</v>
      </c>
      <c r="J16" s="86">
        <f>SEKTOR_USD!J16*$B$49</f>
        <v>26010756.447288904</v>
      </c>
      <c r="K16" s="86">
        <f>SEKTOR_USD!K16*$C$49</f>
        <v>34035092.439054228</v>
      </c>
      <c r="L16" s="87">
        <f t="shared" si="2"/>
        <v>30.850067771103589</v>
      </c>
      <c r="M16" s="87">
        <f>K16/K$43*100</f>
        <v>0.42863982377185073</v>
      </c>
    </row>
    <row r="17" spans="1:13" ht="13.8" x14ac:dyDescent="0.25">
      <c r="A17" s="85" t="str">
        <f>SEKTOR_USD!A17</f>
        <v xml:space="preserve"> Süs Bitkileri ve Mamulleri</v>
      </c>
      <c r="B17" s="86">
        <f>SEKTOR_USD!B17*$B$47</f>
        <v>466585.30754153832</v>
      </c>
      <c r="C17" s="86">
        <f>SEKTOR_USD!C17*$C$47</f>
        <v>569865.39170391636</v>
      </c>
      <c r="D17" s="87">
        <f t="shared" si="0"/>
        <v>22.135305697165229</v>
      </c>
      <c r="E17" s="87">
        <f>C17/C$43*100</f>
        <v>8.2451094693449273E-2</v>
      </c>
      <c r="F17" s="86">
        <f>SEKTOR_USD!F17*$B$48</f>
        <v>1983300.9896868034</v>
      </c>
      <c r="G17" s="86">
        <f>SEKTOR_USD!G17*$C$48</f>
        <v>2614446.7993323938</v>
      </c>
      <c r="H17" s="87">
        <f t="shared" si="1"/>
        <v>31.822996757807243</v>
      </c>
      <c r="I17" s="87">
        <f>G17/G$43*100</f>
        <v>9.5305842207546523E-2</v>
      </c>
      <c r="J17" s="86">
        <f>SEKTOR_USD!J17*$B$49</f>
        <v>3787538.0112000937</v>
      </c>
      <c r="K17" s="86">
        <f>SEKTOR_USD!K17*$C$49</f>
        <v>5149911.652699247</v>
      </c>
      <c r="L17" s="87">
        <f t="shared" si="2"/>
        <v>35.969900169199384</v>
      </c>
      <c r="M17" s="87">
        <f>K17/K$43*100</f>
        <v>6.4858270245818889E-2</v>
      </c>
    </row>
    <row r="18" spans="1:13" s="21" customFormat="1" ht="15.6" x14ac:dyDescent="0.3">
      <c r="A18" s="83" t="s">
        <v>12</v>
      </c>
      <c r="B18" s="81">
        <f>SEKTOR_USD!B18*$B$47</f>
        <v>9780469.0651428178</v>
      </c>
      <c r="C18" s="81">
        <f>SEKTOR_USD!C18*$C$47</f>
        <v>10992587.654942544</v>
      </c>
      <c r="D18" s="84">
        <f t="shared" si="0"/>
        <v>12.393256210171618</v>
      </c>
      <c r="E18" s="84">
        <f>C18/C$43*100</f>
        <v>1.5904648691749643</v>
      </c>
      <c r="F18" s="81">
        <f>SEKTOR_USD!F18*$B$48</f>
        <v>39802702.884117119</v>
      </c>
      <c r="G18" s="81">
        <f>SEKTOR_USD!G18*$C$48</f>
        <v>42366180.481916159</v>
      </c>
      <c r="H18" s="84">
        <f t="shared" si="1"/>
        <v>6.4404611045195406</v>
      </c>
      <c r="I18" s="84">
        <f>G18/G$43*100</f>
        <v>1.544397274779884</v>
      </c>
      <c r="J18" s="81">
        <f>SEKTOR_USD!J18*$B$49</f>
        <v>102071498.44244251</v>
      </c>
      <c r="K18" s="81">
        <f>SEKTOR_USD!K18*$C$49</f>
        <v>129875752.75410454</v>
      </c>
      <c r="L18" s="84">
        <f t="shared" si="2"/>
        <v>27.239978579662647</v>
      </c>
      <c r="M18" s="84">
        <f>K18/K$43*100</f>
        <v>1.6356623644387784</v>
      </c>
    </row>
    <row r="19" spans="1:13" ht="13.8" x14ac:dyDescent="0.25">
      <c r="A19" s="85" t="str">
        <f>SEKTOR_USD!A19</f>
        <v xml:space="preserve"> Su Ürünleri ve Hayvansal Mamuller</v>
      </c>
      <c r="B19" s="86">
        <f>SEKTOR_USD!B19*$B$47</f>
        <v>9780469.0651428178</v>
      </c>
      <c r="C19" s="86">
        <f>SEKTOR_USD!C19*$C$47</f>
        <v>10992587.654942544</v>
      </c>
      <c r="D19" s="87">
        <f t="shared" si="0"/>
        <v>12.393256210171618</v>
      </c>
      <c r="E19" s="87">
        <f>C19/C$43*100</f>
        <v>1.5904648691749643</v>
      </c>
      <c r="F19" s="86">
        <f>SEKTOR_USD!F19*$B$48</f>
        <v>39802702.884117119</v>
      </c>
      <c r="G19" s="86">
        <f>SEKTOR_USD!G19*$C$48</f>
        <v>42366180.481916159</v>
      </c>
      <c r="H19" s="87">
        <f t="shared" si="1"/>
        <v>6.4404611045195406</v>
      </c>
      <c r="I19" s="87">
        <f>G19/G$43*100</f>
        <v>1.544397274779884</v>
      </c>
      <c r="J19" s="86">
        <f>SEKTOR_USD!J19*$B$49</f>
        <v>102071498.44244251</v>
      </c>
      <c r="K19" s="86">
        <f>SEKTOR_USD!K19*$C$49</f>
        <v>129875752.75410454</v>
      </c>
      <c r="L19" s="87">
        <f t="shared" si="2"/>
        <v>27.239978579662647</v>
      </c>
      <c r="M19" s="87">
        <f>K19/K$43*100</f>
        <v>1.6356623644387784</v>
      </c>
    </row>
    <row r="20" spans="1:13" s="21" customFormat="1" ht="15.6" x14ac:dyDescent="0.3">
      <c r="A20" s="83" t="s">
        <v>107</v>
      </c>
      <c r="B20" s="81">
        <f>SEKTOR_USD!B20*$B$47</f>
        <v>18865231.804980364</v>
      </c>
      <c r="C20" s="81">
        <f>SEKTOR_USD!C20*$C$47</f>
        <v>23723249.944102369</v>
      </c>
      <c r="D20" s="84">
        <f t="shared" si="0"/>
        <v>25.751171198646517</v>
      </c>
      <c r="E20" s="84">
        <f>C20/C$43*100</f>
        <v>3.4324034343075667</v>
      </c>
      <c r="F20" s="81">
        <f>SEKTOR_USD!F20*$B$48</f>
        <v>78645331.487632483</v>
      </c>
      <c r="G20" s="81">
        <f>SEKTOR_USD!G20*$C$48</f>
        <v>92188883.510564804</v>
      </c>
      <c r="H20" s="84">
        <f t="shared" si="1"/>
        <v>17.221050209524691</v>
      </c>
      <c r="I20" s="84">
        <f>G20/G$43*100</f>
        <v>3.3606111959866007</v>
      </c>
      <c r="J20" s="81">
        <f>SEKTOR_USD!J20*$B$49</f>
        <v>220340789.11158544</v>
      </c>
      <c r="K20" s="81">
        <f>SEKTOR_USD!K20*$C$49</f>
        <v>273625186.55201042</v>
      </c>
      <c r="L20" s="84">
        <f t="shared" si="2"/>
        <v>24.182720618941136</v>
      </c>
      <c r="M20" s="84">
        <f>K20/K$43*100</f>
        <v>3.4460506300435574</v>
      </c>
    </row>
    <row r="21" spans="1:13" ht="13.8" x14ac:dyDescent="0.25">
      <c r="A21" s="85" t="str">
        <f>SEKTOR_USD!A21</f>
        <v xml:space="preserve"> Mobilya, Kağıt ve Orman Ürünleri</v>
      </c>
      <c r="B21" s="86">
        <f>SEKTOR_USD!B21*$B$47</f>
        <v>18865231.804980364</v>
      </c>
      <c r="C21" s="86">
        <f>SEKTOR_USD!C21*$C$47</f>
        <v>23723249.944102369</v>
      </c>
      <c r="D21" s="87">
        <f t="shared" si="0"/>
        <v>25.751171198646517</v>
      </c>
      <c r="E21" s="87">
        <f>C21/C$43*100</f>
        <v>3.4324034343075667</v>
      </c>
      <c r="F21" s="86">
        <f>SEKTOR_USD!F21*$B$48</f>
        <v>78645331.487632483</v>
      </c>
      <c r="G21" s="86">
        <f>SEKTOR_USD!G21*$C$48</f>
        <v>92188883.510564804</v>
      </c>
      <c r="H21" s="87">
        <f t="shared" si="1"/>
        <v>17.221050209524691</v>
      </c>
      <c r="I21" s="87">
        <f>G21/G$43*100</f>
        <v>3.3606111959866007</v>
      </c>
      <c r="J21" s="86">
        <f>SEKTOR_USD!J21*$B$49</f>
        <v>220340789.11158544</v>
      </c>
      <c r="K21" s="86">
        <f>SEKTOR_USD!K21*$C$49</f>
        <v>273625186.55201042</v>
      </c>
      <c r="L21" s="87">
        <f t="shared" si="2"/>
        <v>24.182720618941136</v>
      </c>
      <c r="M21" s="87">
        <f>K21/K$43*100</f>
        <v>3.4460506300435574</v>
      </c>
    </row>
    <row r="22" spans="1:13" ht="16.8" x14ac:dyDescent="0.3">
      <c r="A22" s="80" t="s">
        <v>14</v>
      </c>
      <c r="B22" s="81">
        <f>SEKTOR_USD!B22*$B$47</f>
        <v>427830596.63685906</v>
      </c>
      <c r="C22" s="81">
        <f>SEKTOR_USD!C22*$C$47</f>
        <v>566706400.55727565</v>
      </c>
      <c r="D22" s="84">
        <f t="shared" si="0"/>
        <v>32.460465663771551</v>
      </c>
      <c r="E22" s="84">
        <f>C22/C$43*100</f>
        <v>81.994035391446999</v>
      </c>
      <c r="F22" s="81">
        <f>SEKTOR_USD!F22*$B$48</f>
        <v>1814547926.724056</v>
      </c>
      <c r="G22" s="81">
        <f>SEKTOR_USD!G22*$C$48</f>
        <v>2238735076.1387296</v>
      </c>
      <c r="H22" s="84">
        <f t="shared" si="1"/>
        <v>23.377015463046572</v>
      </c>
      <c r="I22" s="84">
        <f>G22/G$43*100</f>
        <v>81.609819700848618</v>
      </c>
      <c r="J22" s="81">
        <f>SEKTOR_USD!J22*$B$49</f>
        <v>5032648304.8737221</v>
      </c>
      <c r="K22" s="81">
        <f>SEKTOR_USD!K22*$C$49</f>
        <v>6475876482.1525841</v>
      </c>
      <c r="L22" s="84">
        <f t="shared" si="2"/>
        <v>28.677310430796638</v>
      </c>
      <c r="M22" s="84">
        <f>K22/K$43*100</f>
        <v>81.557544145024551</v>
      </c>
    </row>
    <row r="23" spans="1:13" s="21" customFormat="1" ht="15.6" x14ac:dyDescent="0.3">
      <c r="A23" s="83" t="s">
        <v>15</v>
      </c>
      <c r="B23" s="81">
        <f>SEKTOR_USD!B23*$B$47</f>
        <v>32162919.505507033</v>
      </c>
      <c r="C23" s="81">
        <f>SEKTOR_USD!C23*$C$47</f>
        <v>40955791.305267677</v>
      </c>
      <c r="D23" s="84">
        <f t="shared" si="0"/>
        <v>27.338537467828754</v>
      </c>
      <c r="E23" s="84">
        <f>C23/C$43*100</f>
        <v>5.9256973248697884</v>
      </c>
      <c r="F23" s="81">
        <f>SEKTOR_USD!F23*$B$48</f>
        <v>142751055.7317732</v>
      </c>
      <c r="G23" s="81">
        <f>SEKTOR_USD!G23*$C$48</f>
        <v>168475673.78094539</v>
      </c>
      <c r="H23" s="84">
        <f t="shared" si="1"/>
        <v>18.020614921061117</v>
      </c>
      <c r="I23" s="84">
        <f>G23/G$43*100</f>
        <v>6.141534792475789</v>
      </c>
      <c r="J23" s="81">
        <f>SEKTOR_USD!J23*$B$49</f>
        <v>390217841.52545732</v>
      </c>
      <c r="K23" s="81">
        <f>SEKTOR_USD!K23*$C$49</f>
        <v>482492422.11629546</v>
      </c>
      <c r="L23" s="84">
        <f t="shared" si="2"/>
        <v>23.646940444884361</v>
      </c>
      <c r="M23" s="84">
        <f>K23/K$43*100</f>
        <v>6.0765360681044571</v>
      </c>
    </row>
    <row r="24" spans="1:13" ht="13.8" x14ac:dyDescent="0.25">
      <c r="A24" s="85" t="str">
        <f>SEKTOR_USD!A24</f>
        <v xml:space="preserve"> Tekstil ve Hammaddeleri</v>
      </c>
      <c r="B24" s="86">
        <f>SEKTOR_USD!B24*$B$47</f>
        <v>22599139.47421011</v>
      </c>
      <c r="C24" s="86">
        <f>SEKTOR_USD!C24*$C$47</f>
        <v>29423890.143697474</v>
      </c>
      <c r="D24" s="87">
        <f t="shared" si="0"/>
        <v>30.199161686115062</v>
      </c>
      <c r="E24" s="87">
        <f>C24/C$43*100</f>
        <v>4.2572017669536537</v>
      </c>
      <c r="F24" s="86">
        <f>SEKTOR_USD!F24*$B$48</f>
        <v>97333476.683808565</v>
      </c>
      <c r="G24" s="86">
        <f>SEKTOR_USD!G24*$C$48</f>
        <v>117308401.57409529</v>
      </c>
      <c r="H24" s="87">
        <f t="shared" si="1"/>
        <v>20.522152881866145</v>
      </c>
      <c r="I24" s="87">
        <f>G24/G$43*100</f>
        <v>4.2763065643160596</v>
      </c>
      <c r="J24" s="86">
        <f>SEKTOR_USD!J24*$B$49</f>
        <v>264025194.43263403</v>
      </c>
      <c r="K24" s="86">
        <f>SEKTOR_USD!K24*$C$49</f>
        <v>332133334.77902985</v>
      </c>
      <c r="L24" s="87">
        <f t="shared" si="2"/>
        <v>25.796076201270861</v>
      </c>
      <c r="M24" s="87">
        <f>K24/K$43*100</f>
        <v>4.1829054627476294</v>
      </c>
    </row>
    <row r="25" spans="1:13" ht="13.8" x14ac:dyDescent="0.25">
      <c r="A25" s="85" t="str">
        <f>SEKTOR_USD!A25</f>
        <v xml:space="preserve"> Deri ve Deri Mamulleri </v>
      </c>
      <c r="B25" s="86">
        <f>SEKTOR_USD!B25*$B$47</f>
        <v>3411200.1488871453</v>
      </c>
      <c r="C25" s="86">
        <f>SEKTOR_USD!C25*$C$47</f>
        <v>3926094.9271307425</v>
      </c>
      <c r="D25" s="87">
        <f t="shared" si="0"/>
        <v>15.094241198704628</v>
      </c>
      <c r="E25" s="87">
        <f>C25/C$43*100</f>
        <v>0.56804787468216233</v>
      </c>
      <c r="F25" s="86">
        <f>SEKTOR_USD!F25*$B$48</f>
        <v>16101178.845811391</v>
      </c>
      <c r="G25" s="86">
        <f>SEKTOR_USD!G25*$C$48</f>
        <v>18455024.845922213</v>
      </c>
      <c r="H25" s="87">
        <f t="shared" si="1"/>
        <v>14.619091078062016</v>
      </c>
      <c r="I25" s="87">
        <f>G25/G$43*100</f>
        <v>0.67275099510571246</v>
      </c>
      <c r="J25" s="86">
        <f>SEKTOR_USD!J25*$B$49</f>
        <v>46218550.648018837</v>
      </c>
      <c r="K25" s="86">
        <f>SEKTOR_USD!K25*$C$49</f>
        <v>52518029.376413301</v>
      </c>
      <c r="L25" s="87">
        <f t="shared" si="2"/>
        <v>13.629762595475267</v>
      </c>
      <c r="M25" s="87">
        <f>K25/K$43*100</f>
        <v>0.66141494685407776</v>
      </c>
    </row>
    <row r="26" spans="1:13" ht="13.8" x14ac:dyDescent="0.25">
      <c r="A26" s="85" t="str">
        <f>SEKTOR_USD!A26</f>
        <v xml:space="preserve"> Halı </v>
      </c>
      <c r="B26" s="86">
        <f>SEKTOR_USD!B26*$B$47</f>
        <v>6152579.8824097775</v>
      </c>
      <c r="C26" s="86">
        <f>SEKTOR_USD!C26*$C$47</f>
        <v>7605806.2344394587</v>
      </c>
      <c r="D26" s="87">
        <f t="shared" si="0"/>
        <v>23.619788443291156</v>
      </c>
      <c r="E26" s="87">
        <f>C26/C$43*100</f>
        <v>1.1004476832339718</v>
      </c>
      <c r="F26" s="86">
        <f>SEKTOR_USD!F26*$B$48</f>
        <v>29316400.202153217</v>
      </c>
      <c r="G26" s="86">
        <f>SEKTOR_USD!G26*$C$48</f>
        <v>32712247.360927876</v>
      </c>
      <c r="H26" s="87">
        <f t="shared" si="1"/>
        <v>11.583438400889486</v>
      </c>
      <c r="I26" s="87">
        <f>G26/G$43*100</f>
        <v>1.1924772330540165</v>
      </c>
      <c r="J26" s="86">
        <f>SEKTOR_USD!J26*$B$49</f>
        <v>79974096.444804505</v>
      </c>
      <c r="K26" s="86">
        <f>SEKTOR_USD!K26*$C$49</f>
        <v>97841057.96085228</v>
      </c>
      <c r="L26" s="87">
        <f t="shared" si="2"/>
        <v>22.340935765843838</v>
      </c>
      <c r="M26" s="87">
        <f>K26/K$43*100</f>
        <v>1.2322156585027495</v>
      </c>
    </row>
    <row r="27" spans="1:13" s="21" customFormat="1" ht="15.6" x14ac:dyDescent="0.3">
      <c r="A27" s="83" t="s">
        <v>19</v>
      </c>
      <c r="B27" s="81">
        <f>SEKTOR_USD!B27*$B$47</f>
        <v>80657399.535639048</v>
      </c>
      <c r="C27" s="81">
        <f>SEKTOR_USD!C27*$C$47</f>
        <v>99713931.709738657</v>
      </c>
      <c r="D27" s="84">
        <f t="shared" si="0"/>
        <v>23.626514472090491</v>
      </c>
      <c r="E27" s="84">
        <f>C27/C$43*100</f>
        <v>14.427131293362406</v>
      </c>
      <c r="F27" s="81">
        <f>SEKTOR_USD!F27*$B$48</f>
        <v>330590030.39272791</v>
      </c>
      <c r="G27" s="81">
        <f>SEKTOR_USD!G27*$C$48</f>
        <v>381460650.32874</v>
      </c>
      <c r="H27" s="84">
        <f t="shared" si="1"/>
        <v>15.387826388950629</v>
      </c>
      <c r="I27" s="84">
        <f>G27/G$43*100</f>
        <v>13.905591254678592</v>
      </c>
      <c r="J27" s="81">
        <f>SEKTOR_USD!J27*$B$49</f>
        <v>870198517.66859269</v>
      </c>
      <c r="K27" s="81">
        <f>SEKTOR_USD!K27*$C$49</f>
        <v>1060785427.6916636</v>
      </c>
      <c r="L27" s="84">
        <f t="shared" si="2"/>
        <v>21.901543860783068</v>
      </c>
      <c r="M27" s="84">
        <f>K27/K$43*100</f>
        <v>13.359589946750184</v>
      </c>
    </row>
    <row r="28" spans="1:13" ht="13.8" x14ac:dyDescent="0.25">
      <c r="A28" s="85" t="str">
        <f>SEKTOR_USD!A28</f>
        <v xml:space="preserve"> Kimyevi Maddeler ve Mamulleri  </v>
      </c>
      <c r="B28" s="86">
        <f>SEKTOR_USD!B28*$B$47</f>
        <v>80657399.535639048</v>
      </c>
      <c r="C28" s="86">
        <f>SEKTOR_USD!C28*$C$47</f>
        <v>99713931.709738657</v>
      </c>
      <c r="D28" s="87">
        <f t="shared" si="0"/>
        <v>23.626514472090491</v>
      </c>
      <c r="E28" s="87">
        <f>C28/C$43*100</f>
        <v>14.427131293362406</v>
      </c>
      <c r="F28" s="86">
        <f>SEKTOR_USD!F28*$B$48</f>
        <v>330590030.39272791</v>
      </c>
      <c r="G28" s="86">
        <f>SEKTOR_USD!G28*$C$48</f>
        <v>381460650.32874</v>
      </c>
      <c r="H28" s="87">
        <f t="shared" si="1"/>
        <v>15.387826388950629</v>
      </c>
      <c r="I28" s="87">
        <f>G28/G$43*100</f>
        <v>13.905591254678592</v>
      </c>
      <c r="J28" s="86">
        <f>SEKTOR_USD!J28*$B$49</f>
        <v>870198517.66859269</v>
      </c>
      <c r="K28" s="86">
        <f>SEKTOR_USD!K28*$C$49</f>
        <v>1060785427.6916636</v>
      </c>
      <c r="L28" s="87">
        <f t="shared" si="2"/>
        <v>21.901543860783068</v>
      </c>
      <c r="M28" s="87">
        <f>K28/K$43*100</f>
        <v>13.359589946750184</v>
      </c>
    </row>
    <row r="29" spans="1:13" s="21" customFormat="1" ht="15.6" x14ac:dyDescent="0.3">
      <c r="A29" s="83" t="s">
        <v>21</v>
      </c>
      <c r="B29" s="81">
        <f>SEKTOR_USD!B29*$B$47</f>
        <v>315010277.59571302</v>
      </c>
      <c r="C29" s="81">
        <f>SEKTOR_USD!C29*$C$47</f>
        <v>426036677.54226923</v>
      </c>
      <c r="D29" s="84">
        <f t="shared" si="0"/>
        <v>35.245326214101645</v>
      </c>
      <c r="E29" s="84">
        <f>C29/C$43*100</f>
        <v>61.641206773214797</v>
      </c>
      <c r="F29" s="81">
        <f>SEKTOR_USD!F29*$B$48</f>
        <v>1341206840.5995548</v>
      </c>
      <c r="G29" s="81">
        <f>SEKTOR_USD!G29*$C$48</f>
        <v>1688798752.0290439</v>
      </c>
      <c r="H29" s="84">
        <f t="shared" si="1"/>
        <v>25.91635390661342</v>
      </c>
      <c r="I29" s="84">
        <f>G29/G$43*100</f>
        <v>61.562693653694225</v>
      </c>
      <c r="J29" s="81">
        <f>SEKTOR_USD!J29*$B$49</f>
        <v>3772231945.6796718</v>
      </c>
      <c r="K29" s="81">
        <f>SEKTOR_USD!K29*$C$49</f>
        <v>4932598632.3446245</v>
      </c>
      <c r="L29" s="84">
        <f t="shared" si="2"/>
        <v>30.760745982068201</v>
      </c>
      <c r="M29" s="84">
        <f>K29/K$43*100</f>
        <v>62.1214181301699</v>
      </c>
    </row>
    <row r="30" spans="1:13" ht="13.8" x14ac:dyDescent="0.25">
      <c r="A30" s="85" t="str">
        <f>SEKTOR_USD!A30</f>
        <v xml:space="preserve"> Hazırgiyim ve Konfeksiyon </v>
      </c>
      <c r="B30" s="86">
        <f>SEKTOR_USD!B30*$B$47</f>
        <v>39674515.74616503</v>
      </c>
      <c r="C30" s="86">
        <f>SEKTOR_USD!C30*$C$47</f>
        <v>46812795.226020634</v>
      </c>
      <c r="D30" s="87">
        <f t="shared" si="0"/>
        <v>17.99210234984556</v>
      </c>
      <c r="E30" s="87">
        <f>C30/C$43*100</f>
        <v>6.7731191755738118</v>
      </c>
      <c r="F30" s="86">
        <f>SEKTOR_USD!F30*$B$48</f>
        <v>180153076.05894759</v>
      </c>
      <c r="G30" s="86">
        <f>SEKTOR_USD!G30*$C$48</f>
        <v>198728035.65412697</v>
      </c>
      <c r="H30" s="87">
        <f t="shared" si="1"/>
        <v>10.310653585010948</v>
      </c>
      <c r="I30" s="87">
        <f>G30/G$43*100</f>
        <v>7.2443404903493436</v>
      </c>
      <c r="J30" s="86">
        <f>SEKTOR_USD!J30*$B$49</f>
        <v>510325715.38647634</v>
      </c>
      <c r="K30" s="86">
        <f>SEKTOR_USD!K30*$C$49</f>
        <v>609275830.37882435</v>
      </c>
      <c r="L30" s="87">
        <f t="shared" si="2"/>
        <v>19.389600016023454</v>
      </c>
      <c r="M30" s="87">
        <f>K30/K$43*100</f>
        <v>7.6732532761496</v>
      </c>
    </row>
    <row r="31" spans="1:13" ht="13.8" x14ac:dyDescent="0.25">
      <c r="A31" s="85" t="str">
        <f>SEKTOR_USD!A31</f>
        <v xml:space="preserve"> Otomotiv Endüstrisi</v>
      </c>
      <c r="B31" s="86">
        <f>SEKTOR_USD!B31*$B$47</f>
        <v>88674318.028378054</v>
      </c>
      <c r="C31" s="86">
        <f>SEKTOR_USD!C31*$C$47</f>
        <v>119951042.82248887</v>
      </c>
      <c r="D31" s="87">
        <f t="shared" si="0"/>
        <v>35.271457948062782</v>
      </c>
      <c r="E31" s="87">
        <f>C31/C$43*100</f>
        <v>17.355141993731728</v>
      </c>
      <c r="F31" s="86">
        <f>SEKTOR_USD!F31*$B$48</f>
        <v>371499374.58014232</v>
      </c>
      <c r="G31" s="86">
        <f>SEKTOR_USD!G31*$C$48</f>
        <v>464092944.3872996</v>
      </c>
      <c r="H31" s="87">
        <f t="shared" si="1"/>
        <v>24.924286860995071</v>
      </c>
      <c r="I31" s="87">
        <f>G31/G$43*100</f>
        <v>16.917830930316153</v>
      </c>
      <c r="J31" s="86">
        <f>SEKTOR_USD!J31*$B$49</f>
        <v>991025280.01058245</v>
      </c>
      <c r="K31" s="86">
        <f>SEKTOR_USD!K31*$C$49</f>
        <v>1316736066.2915752</v>
      </c>
      <c r="L31" s="87">
        <f t="shared" si="2"/>
        <v>32.866042153588118</v>
      </c>
      <c r="M31" s="87">
        <f>K31/K$43*100</f>
        <v>16.583046348997797</v>
      </c>
    </row>
    <row r="32" spans="1:13" ht="13.8" x14ac:dyDescent="0.25">
      <c r="A32" s="85" t="str">
        <f>SEKTOR_USD!A32</f>
        <v xml:space="preserve"> Gemi, Yat ve Hizmetleri</v>
      </c>
      <c r="B32" s="86">
        <f>SEKTOR_USD!B32*$B$47</f>
        <v>2617392.4093060582</v>
      </c>
      <c r="C32" s="86">
        <f>SEKTOR_USD!C32*$C$47</f>
        <v>4949900.9822607748</v>
      </c>
      <c r="D32" s="87">
        <f t="shared" si="0"/>
        <v>89.1157384220094</v>
      </c>
      <c r="E32" s="87">
        <f>C32/C$43*100</f>
        <v>0.71617747024656853</v>
      </c>
      <c r="F32" s="86">
        <f>SEKTOR_USD!F32*$B$48</f>
        <v>16679418.671583081</v>
      </c>
      <c r="G32" s="86">
        <f>SEKTOR_USD!G32*$C$48</f>
        <v>16799696.150914922</v>
      </c>
      <c r="H32" s="87">
        <f t="shared" si="1"/>
        <v>0.72111313769441998</v>
      </c>
      <c r="I32" s="87">
        <f>G32/G$43*100</f>
        <v>0.6124084035302122</v>
      </c>
      <c r="J32" s="86">
        <f>SEKTOR_USD!J32*$B$49</f>
        <v>60940321.848681137</v>
      </c>
      <c r="K32" s="86">
        <f>SEKTOR_USD!K32*$C$49</f>
        <v>63699651.285179622</v>
      </c>
      <c r="L32" s="87">
        <f t="shared" si="2"/>
        <v>4.5279206817287303</v>
      </c>
      <c r="M32" s="87">
        <f>K32/K$43*100</f>
        <v>0.80223690739493914</v>
      </c>
    </row>
    <row r="33" spans="1:13" ht="13.8" x14ac:dyDescent="0.25">
      <c r="A33" s="85" t="str">
        <f>SEKTOR_USD!A33</f>
        <v xml:space="preserve"> Elektrik ve Elektronik</v>
      </c>
      <c r="B33" s="86">
        <f>SEKTOR_USD!B33*$B$47</f>
        <v>38682933.907498561</v>
      </c>
      <c r="C33" s="86">
        <f>SEKTOR_USD!C33*$C$47</f>
        <v>52712284.211238839</v>
      </c>
      <c r="D33" s="87">
        <f t="shared" si="0"/>
        <v>36.267544590305064</v>
      </c>
      <c r="E33" s="87">
        <f>C33/C$43*100</f>
        <v>7.626687986813212</v>
      </c>
      <c r="F33" s="86">
        <f>SEKTOR_USD!F33*$B$48</f>
        <v>161217602.35260463</v>
      </c>
      <c r="G33" s="86">
        <f>SEKTOR_USD!G33*$C$48</f>
        <v>197615147.27063435</v>
      </c>
      <c r="H33" s="87">
        <f t="shared" si="1"/>
        <v>22.576656882927328</v>
      </c>
      <c r="I33" s="87">
        <f>G33/G$43*100</f>
        <v>7.2037717686224969</v>
      </c>
      <c r="J33" s="86">
        <f>SEKTOR_USD!J33*$B$49</f>
        <v>450006941.99558657</v>
      </c>
      <c r="K33" s="86">
        <f>SEKTOR_USD!K33*$C$49</f>
        <v>586072522.76432168</v>
      </c>
      <c r="L33" s="87">
        <f t="shared" si="2"/>
        <v>30.236329280909086</v>
      </c>
      <c r="M33" s="87">
        <f>K33/K$43*100</f>
        <v>7.3810295454629777</v>
      </c>
    </row>
    <row r="34" spans="1:13" ht="13.8" x14ac:dyDescent="0.25">
      <c r="A34" s="85" t="str">
        <f>SEKTOR_USD!A34</f>
        <v xml:space="preserve"> Makine ve Aksamları</v>
      </c>
      <c r="B34" s="86">
        <f>SEKTOR_USD!B34*$B$47</f>
        <v>27336544.040992305</v>
      </c>
      <c r="C34" s="86">
        <f>SEKTOR_USD!C34*$C$47</f>
        <v>32701363.170729518</v>
      </c>
      <c r="D34" s="87">
        <f t="shared" si="0"/>
        <v>19.625081801461221</v>
      </c>
      <c r="E34" s="87">
        <f>C34/C$43*100</f>
        <v>4.7314036448726569</v>
      </c>
      <c r="F34" s="86">
        <f>SEKTOR_USD!F34*$B$48</f>
        <v>112857116.21563564</v>
      </c>
      <c r="G34" s="86">
        <f>SEKTOR_USD!G34*$C$48</f>
        <v>123874387.39199993</v>
      </c>
      <c r="H34" s="87">
        <f t="shared" si="1"/>
        <v>9.7621413215216588</v>
      </c>
      <c r="I34" s="87">
        <f>G34/G$43*100</f>
        <v>4.515659994058062</v>
      </c>
      <c r="J34" s="86">
        <f>SEKTOR_USD!J34*$B$49</f>
        <v>315192814.45316565</v>
      </c>
      <c r="K34" s="86">
        <f>SEKTOR_USD!K34*$C$49</f>
        <v>379797045.49978471</v>
      </c>
      <c r="L34" s="87">
        <f t="shared" si="2"/>
        <v>20.496733454632281</v>
      </c>
      <c r="M34" s="87">
        <f>K34/K$43*100</f>
        <v>4.78318485379795</v>
      </c>
    </row>
    <row r="35" spans="1:13" ht="13.8" x14ac:dyDescent="0.25">
      <c r="A35" s="85" t="str">
        <f>SEKTOR_USD!A35</f>
        <v xml:space="preserve"> Demir ve Demir Dışı Metaller </v>
      </c>
      <c r="B35" s="86">
        <f>SEKTOR_USD!B35*$B$47</f>
        <v>29664234.446895152</v>
      </c>
      <c r="C35" s="86">
        <f>SEKTOR_USD!C35*$C$47</f>
        <v>41255733.319904745</v>
      </c>
      <c r="D35" s="87">
        <f t="shared" si="0"/>
        <v>39.075671727718671</v>
      </c>
      <c r="E35" s="87">
        <f>C35/C$43*100</f>
        <v>5.9690944986785714</v>
      </c>
      <c r="F35" s="86">
        <f>SEKTOR_USD!F35*$B$48</f>
        <v>122631028.94918637</v>
      </c>
      <c r="G35" s="86">
        <f>SEKTOR_USD!G35*$C$48</f>
        <v>156051154.60302761</v>
      </c>
      <c r="H35" s="87">
        <f t="shared" si="1"/>
        <v>27.252585206383017</v>
      </c>
      <c r="I35" s="87">
        <f>G35/G$43*100</f>
        <v>5.6886170797965185</v>
      </c>
      <c r="J35" s="86">
        <f>SEKTOR_USD!J35*$B$49</f>
        <v>337507920.99908698</v>
      </c>
      <c r="K35" s="86">
        <f>SEKTOR_USD!K35*$C$49</f>
        <v>442540039.90674269</v>
      </c>
      <c r="L35" s="87">
        <f t="shared" si="2"/>
        <v>31.119897452107459</v>
      </c>
      <c r="M35" s="87">
        <f>K35/K$43*100</f>
        <v>5.573373571918089</v>
      </c>
    </row>
    <row r="36" spans="1:13" ht="13.8" x14ac:dyDescent="0.25">
      <c r="A36" s="85" t="str">
        <f>SEKTOR_USD!A36</f>
        <v xml:space="preserve"> Çelik</v>
      </c>
      <c r="B36" s="86">
        <f>SEKTOR_USD!B36*$B$47</f>
        <v>38586436.668186709</v>
      </c>
      <c r="C36" s="86">
        <f>SEKTOR_USD!C36*$C$47</f>
        <v>49808807.899535023</v>
      </c>
      <c r="D36" s="87">
        <f t="shared" si="0"/>
        <v>29.083720084992461</v>
      </c>
      <c r="E36" s="87">
        <f>C36/C$43*100</f>
        <v>7.2065979027309348</v>
      </c>
      <c r="F36" s="86">
        <f>SEKTOR_USD!F36*$B$48</f>
        <v>161214100.69009715</v>
      </c>
      <c r="G36" s="86">
        <f>SEKTOR_USD!G36*$C$48</f>
        <v>195824349.9653213</v>
      </c>
      <c r="H36" s="87">
        <f t="shared" si="1"/>
        <v>21.468500042533897</v>
      </c>
      <c r="I36" s="87">
        <f>G36/G$43*100</f>
        <v>7.138490866578727</v>
      </c>
      <c r="J36" s="86">
        <f>SEKTOR_USD!J36*$B$49</f>
        <v>429047493.52000469</v>
      </c>
      <c r="K36" s="86">
        <f>SEKTOR_USD!K36*$C$49</f>
        <v>566050631.87701011</v>
      </c>
      <c r="L36" s="87">
        <f t="shared" si="2"/>
        <v>31.931928382333631</v>
      </c>
      <c r="M36" s="87">
        <f>K36/K$43*100</f>
        <v>7.1288727517981929</v>
      </c>
    </row>
    <row r="37" spans="1:13" ht="13.8" x14ac:dyDescent="0.25">
      <c r="A37" s="85" t="str">
        <f>SEKTOR_USD!A37</f>
        <v xml:space="preserve"> Çimento Cam Seramik ve Toprak Ürünleri</v>
      </c>
      <c r="B37" s="86">
        <f>SEKTOR_USD!B37*$B$47</f>
        <v>10825103.529170912</v>
      </c>
      <c r="C37" s="86">
        <f>SEKTOR_USD!C37*$C$47</f>
        <v>14847461.955419416</v>
      </c>
      <c r="D37" s="87">
        <f t="shared" si="0"/>
        <v>37.15769013579655</v>
      </c>
      <c r="E37" s="87">
        <f>C37/C$43*100</f>
        <v>2.1482081724305186</v>
      </c>
      <c r="F37" s="86">
        <f>SEKTOR_USD!F37*$B$48</f>
        <v>43524391.69500459</v>
      </c>
      <c r="G37" s="86">
        <f>SEKTOR_USD!G37*$C$48</f>
        <v>51546746.777722552</v>
      </c>
      <c r="H37" s="87">
        <f t="shared" si="1"/>
        <v>18.431860320838695</v>
      </c>
      <c r="I37" s="87">
        <f>G37/G$43*100</f>
        <v>1.8790614197865703</v>
      </c>
      <c r="J37" s="86">
        <f>SEKTOR_USD!J37*$B$49</f>
        <v>124375315.49346684</v>
      </c>
      <c r="K37" s="86">
        <f>SEKTOR_USD!K37*$C$49</f>
        <v>149966252.59534407</v>
      </c>
      <c r="L37" s="87">
        <f t="shared" si="2"/>
        <v>20.575575627964106</v>
      </c>
      <c r="M37" s="87">
        <f>K37/K$43*100</f>
        <v>1.8886832230381154</v>
      </c>
    </row>
    <row r="38" spans="1:13" ht="13.8" x14ac:dyDescent="0.25">
      <c r="A38" s="85" t="str">
        <f>SEKTOR_USD!A38</f>
        <v xml:space="preserve"> Mücevher</v>
      </c>
      <c r="B38" s="86">
        <f>SEKTOR_USD!B38*$B$47</f>
        <v>11067033.996408118</v>
      </c>
      <c r="C38" s="86">
        <f>SEKTOR_USD!C38*$C$47</f>
        <v>19175216.072883282</v>
      </c>
      <c r="D38" s="87">
        <f t="shared" si="0"/>
        <v>73.264273689831711</v>
      </c>
      <c r="E38" s="87">
        <f>C38/C$43*100</f>
        <v>2.7743701919945605</v>
      </c>
      <c r="F38" s="86">
        <f>SEKTOR_USD!F38*$B$48</f>
        <v>57462432.991871201</v>
      </c>
      <c r="G38" s="86">
        <f>SEKTOR_USD!G38*$C$48</f>
        <v>112836639.32281831</v>
      </c>
      <c r="H38" s="87">
        <f t="shared" si="1"/>
        <v>96.365927176770441</v>
      </c>
      <c r="I38" s="87">
        <f>G38/G$43*100</f>
        <v>4.1132949981144851</v>
      </c>
      <c r="J38" s="86">
        <f>SEKTOR_USD!J38*$B$49</f>
        <v>204416665.86719665</v>
      </c>
      <c r="K38" s="86">
        <f>SEKTOR_USD!K38*$C$49</f>
        <v>301735699.39869374</v>
      </c>
      <c r="L38" s="87">
        <f t="shared" si="2"/>
        <v>47.608169871395098</v>
      </c>
      <c r="M38" s="87">
        <f>K38/K$43*100</f>
        <v>3.8000759729837901</v>
      </c>
    </row>
    <row r="39" spans="1:13" ht="13.8" x14ac:dyDescent="0.25">
      <c r="A39" s="85" t="str">
        <f>SEKTOR_USD!A39</f>
        <v xml:space="preserve"> Savunma ve Havacılık Sanayii</v>
      </c>
      <c r="B39" s="86">
        <f>SEKTOR_USD!B39*$B$47</f>
        <v>11318490.180320032</v>
      </c>
      <c r="C39" s="86">
        <f>SEKTOR_USD!C39*$C$47</f>
        <v>20546468.473946802</v>
      </c>
      <c r="D39" s="87">
        <f t="shared" si="0"/>
        <v>81.530117061654323</v>
      </c>
      <c r="E39" s="87">
        <f>C39/C$43*100</f>
        <v>2.9727701355858902</v>
      </c>
      <c r="F39" s="86">
        <f>SEKTOR_USD!F39*$B$48</f>
        <v>41882627.997288138</v>
      </c>
      <c r="G39" s="86">
        <f>SEKTOR_USD!G39*$C$48</f>
        <v>82209600.236486003</v>
      </c>
      <c r="H39" s="87">
        <f t="shared" si="1"/>
        <v>96.285677779839901</v>
      </c>
      <c r="I39" s="87">
        <f>G39/G$43*100</f>
        <v>2.9968309892879508</v>
      </c>
      <c r="J39" s="86">
        <f>SEKTOR_USD!J39*$B$49</f>
        <v>150303603.94717595</v>
      </c>
      <c r="K39" s="86">
        <f>SEKTOR_USD!K39*$C$49</f>
        <v>264767498.01037925</v>
      </c>
      <c r="L39" s="87">
        <f t="shared" si="2"/>
        <v>76.155122736399278</v>
      </c>
      <c r="M39" s="87">
        <f>K39/K$43*100</f>
        <v>3.3344964139852493</v>
      </c>
    </row>
    <row r="40" spans="1:13" ht="13.8" x14ac:dyDescent="0.25">
      <c r="A40" s="85" t="str">
        <f>SEKTOR_USD!A40</f>
        <v xml:space="preserve"> İklimlendirme Sanayii</v>
      </c>
      <c r="B40" s="86">
        <f>SEKTOR_USD!B40*$B$47</f>
        <v>16563274.642392127</v>
      </c>
      <c r="C40" s="86">
        <f>SEKTOR_USD!C40*$C$47</f>
        <v>23275603.407841247</v>
      </c>
      <c r="D40" s="87">
        <f t="shared" si="0"/>
        <v>40.525372611219964</v>
      </c>
      <c r="E40" s="87">
        <f>C40/C$43*100</f>
        <v>3.3676356005563344</v>
      </c>
      <c r="F40" s="86">
        <f>SEKTOR_USD!F40*$B$48</f>
        <v>72085670.397194013</v>
      </c>
      <c r="G40" s="86">
        <f>SEKTOR_USD!G40*$C$48</f>
        <v>89220050.268692479</v>
      </c>
      <c r="H40" s="87">
        <f t="shared" si="1"/>
        <v>23.769467325596842</v>
      </c>
      <c r="I40" s="87">
        <f>G40/G$43*100</f>
        <v>3.2523867132537134</v>
      </c>
      <c r="J40" s="86">
        <f>SEKTOR_USD!J40*$B$49</f>
        <v>199089872.15824857</v>
      </c>
      <c r="K40" s="86">
        <f>SEKTOR_USD!K40*$C$49</f>
        <v>251957394.33676952</v>
      </c>
      <c r="L40" s="87">
        <f t="shared" si="2"/>
        <v>26.55460150001938</v>
      </c>
      <c r="M40" s="87">
        <f>K40/K$43*100</f>
        <v>3.1731652646432096</v>
      </c>
    </row>
    <row r="41" spans="1:13" ht="16.8" x14ac:dyDescent="0.3">
      <c r="A41" s="80" t="s">
        <v>30</v>
      </c>
      <c r="B41" s="81">
        <f>SEKTOR_USD!B41*$B$47</f>
        <v>15076805.635533262</v>
      </c>
      <c r="C41" s="81">
        <f>SEKTOR_USD!C41*$C$47</f>
        <v>18100470.386003252</v>
      </c>
      <c r="D41" s="84">
        <f t="shared" si="0"/>
        <v>20.055075481929457</v>
      </c>
      <c r="E41" s="84">
        <f>C41/C$43*100</f>
        <v>2.618870385039513</v>
      </c>
      <c r="F41" s="81">
        <f>SEKTOR_USD!F41*$B$48</f>
        <v>58319467.177446038</v>
      </c>
      <c r="G41" s="81">
        <f>SEKTOR_USD!G41*$C$48</f>
        <v>67725643.596898258</v>
      </c>
      <c r="H41" s="84">
        <f t="shared" si="1"/>
        <v>16.128707744932697</v>
      </c>
      <c r="I41" s="84">
        <f>G41/G$43*100</f>
        <v>2.4688394897531407</v>
      </c>
      <c r="J41" s="81">
        <f>SEKTOR_USD!J41*$B$49</f>
        <v>162281290.28517061</v>
      </c>
      <c r="K41" s="81">
        <f>SEKTOR_USD!K41*$C$49</f>
        <v>207707971.65333456</v>
      </c>
      <c r="L41" s="84">
        <f t="shared" si="2"/>
        <v>27.992556189525853</v>
      </c>
      <c r="M41" s="84">
        <f>K41/K$43*100</f>
        <v>2.6158856046864294</v>
      </c>
    </row>
    <row r="42" spans="1:13" ht="13.8" x14ac:dyDescent="0.25">
      <c r="A42" s="85" t="str">
        <f>SEKTOR_USD!A42</f>
        <v xml:space="preserve"> Madencilik Ürünleri</v>
      </c>
      <c r="B42" s="86">
        <f>SEKTOR_USD!B42*$B$47</f>
        <v>15076805.635533262</v>
      </c>
      <c r="C42" s="86">
        <f>SEKTOR_USD!C42*$C$47</f>
        <v>18100470.386003252</v>
      </c>
      <c r="D42" s="87">
        <f t="shared" si="0"/>
        <v>20.055075481929457</v>
      </c>
      <c r="E42" s="87">
        <f>C42/C$43*100</f>
        <v>2.618870385039513</v>
      </c>
      <c r="F42" s="86">
        <f>SEKTOR_USD!F42*$B$48</f>
        <v>58319467.177446038</v>
      </c>
      <c r="G42" s="86">
        <f>SEKTOR_USD!G42*$C$48</f>
        <v>67725643.596898258</v>
      </c>
      <c r="H42" s="87">
        <f t="shared" si="1"/>
        <v>16.128707744932697</v>
      </c>
      <c r="I42" s="87">
        <f>G42/G$43*100</f>
        <v>2.4688394897531407</v>
      </c>
      <c r="J42" s="86">
        <f>SEKTOR_USD!J42*$B$49</f>
        <v>162281290.28517061</v>
      </c>
      <c r="K42" s="86">
        <f>SEKTOR_USD!K42*$C$49</f>
        <v>207707971.65333456</v>
      </c>
      <c r="L42" s="87">
        <f t="shared" si="2"/>
        <v>27.992556189525853</v>
      </c>
      <c r="M42" s="87">
        <f>K42/K$43*100</f>
        <v>2.6158856046864294</v>
      </c>
    </row>
    <row r="43" spans="1:13" ht="17.399999999999999" x14ac:dyDescent="0.3">
      <c r="A43" s="88" t="s">
        <v>32</v>
      </c>
      <c r="B43" s="89">
        <f>SEKTOR_USD!B43*$B$47</f>
        <v>526495175.43448275</v>
      </c>
      <c r="C43" s="89">
        <f>SEKTOR_USD!C43*$C$47</f>
        <v>691155640.59235239</v>
      </c>
      <c r="D43" s="90">
        <f>(C43-B43)/B43*100</f>
        <v>31.274828876064419</v>
      </c>
      <c r="E43" s="91">
        <f>C43/C$43*100</f>
        <v>100</v>
      </c>
      <c r="F43" s="89">
        <f>SEKTOR_USD!F43*$B$48</f>
        <v>2243940050.711678</v>
      </c>
      <c r="G43" s="89">
        <f>SEKTOR_USD!G43*$C$48</f>
        <v>2743217770.0491233</v>
      </c>
      <c r="H43" s="90">
        <f>(G43-F43)/F43*100</f>
        <v>22.250047151620496</v>
      </c>
      <c r="I43" s="90">
        <f>G43/G$43*100</f>
        <v>100</v>
      </c>
      <c r="J43" s="89">
        <f>SEKTOR_USD!J43*$B$49</f>
        <v>6192501502.4417372</v>
      </c>
      <c r="K43" s="89">
        <f>SEKTOR_USD!K43*$C$49</f>
        <v>7940254393.4344883</v>
      </c>
      <c r="L43" s="90">
        <f>(K43-J43)/J43*100</f>
        <v>28.223697488060402</v>
      </c>
      <c r="M43" s="90">
        <f>K43/K$43*100</f>
        <v>100</v>
      </c>
    </row>
    <row r="45" spans="1:13" s="22" customFormat="1" ht="17.399999999999999" x14ac:dyDescent="0.3">
      <c r="A45" s="25" t="s">
        <v>110</v>
      </c>
      <c r="B45" s="19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</row>
    <row r="46" spans="1:13" s="22" customFormat="1" ht="17.399999999999999" x14ac:dyDescent="0.3">
      <c r="A46" s="69"/>
      <c r="B46" s="70">
        <v>2024</v>
      </c>
      <c r="C46" s="70">
        <v>2025</v>
      </c>
      <c r="D46" s="17"/>
      <c r="E46" s="17"/>
      <c r="F46" s="17"/>
      <c r="G46" s="17"/>
      <c r="H46" s="17"/>
      <c r="I46" s="17"/>
      <c r="J46" s="17"/>
      <c r="K46" s="17"/>
      <c r="L46" s="17"/>
      <c r="M46" s="17"/>
    </row>
    <row r="47" spans="1:13" x14ac:dyDescent="0.25">
      <c r="A47" s="72" t="s">
        <v>219</v>
      </c>
      <c r="B47" s="71">
        <v>32.366498999999997</v>
      </c>
      <c r="C47" s="71">
        <v>38.131487999999997</v>
      </c>
    </row>
    <row r="48" spans="1:13" x14ac:dyDescent="0.25">
      <c r="A48" s="70" t="s">
        <v>220</v>
      </c>
      <c r="B48" s="71">
        <v>31.310839999999999</v>
      </c>
      <c r="C48" s="71">
        <v>36.729321499999998</v>
      </c>
    </row>
    <row r="49" spans="1:3" x14ac:dyDescent="0.25">
      <c r="A49" s="70" t="s">
        <v>221</v>
      </c>
      <c r="B49" s="71">
        <v>27.870811250000003</v>
      </c>
      <c r="C49" s="71">
        <v>34.678197833333336</v>
      </c>
    </row>
  </sheetData>
  <mergeCells count="5">
    <mergeCell ref="B6:E6"/>
    <mergeCell ref="F6:I6"/>
    <mergeCell ref="J6:M6"/>
    <mergeCell ref="A5:M5"/>
    <mergeCell ref="B1:J1"/>
  </mergeCells>
  <printOptions horizontalCentered="1" verticalCentered="1"/>
  <pageMargins left="0.11811023622047245" right="0" top="0.19685039370078741" bottom="0.19685039370078741" header="0.51181102362204722" footer="0.51181102362204722"/>
  <pageSetup paperSize="9" scale="70" orientation="landscape" horizontalDpi="4294967294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46"/>
  <sheetViews>
    <sheetView showGridLines="0" zoomScale="80" zoomScaleNormal="80" workbookViewId="0">
      <selection activeCell="I1" sqref="I1"/>
    </sheetView>
  </sheetViews>
  <sheetFormatPr defaultColWidth="9.109375" defaultRowHeight="13.2" x14ac:dyDescent="0.25"/>
  <cols>
    <col min="1" max="1" width="51" style="17" customWidth="1"/>
    <col min="2" max="2" width="14.44140625" style="17" customWidth="1"/>
    <col min="3" max="3" width="17.88671875" style="17" bestFit="1" customWidth="1"/>
    <col min="4" max="4" width="14.44140625" style="17" customWidth="1"/>
    <col min="5" max="5" width="17.88671875" style="17" bestFit="1" customWidth="1"/>
    <col min="6" max="6" width="19.88671875" style="17" bestFit="1" customWidth="1"/>
    <col min="7" max="7" width="19.88671875" style="17" customWidth="1"/>
    <col min="8" max="16384" width="9.109375" style="17"/>
  </cols>
  <sheetData>
    <row r="1" spans="1:7" x14ac:dyDescent="0.25">
      <c r="B1" s="18"/>
    </row>
    <row r="2" spans="1:7" x14ac:dyDescent="0.25">
      <c r="B2" s="18"/>
    </row>
    <row r="3" spans="1:7" x14ac:dyDescent="0.25">
      <c r="B3" s="18"/>
    </row>
    <row r="4" spans="1:7" x14ac:dyDescent="0.25">
      <c r="B4" s="18"/>
      <c r="C4" s="18"/>
    </row>
    <row r="5" spans="1:7" ht="24.6" x14ac:dyDescent="0.25">
      <c r="A5" s="133" t="s">
        <v>34</v>
      </c>
      <c r="B5" s="134"/>
      <c r="C5" s="134"/>
      <c r="D5" s="134"/>
      <c r="E5" s="134"/>
      <c r="F5" s="134"/>
      <c r="G5" s="135"/>
    </row>
    <row r="6" spans="1:7" ht="50.25" customHeight="1" x14ac:dyDescent="0.25">
      <c r="A6" s="76"/>
      <c r="B6" s="136" t="s">
        <v>113</v>
      </c>
      <c r="C6" s="136"/>
      <c r="D6" s="136" t="s">
        <v>118</v>
      </c>
      <c r="E6" s="136"/>
      <c r="F6" s="136" t="s">
        <v>114</v>
      </c>
      <c r="G6" s="136"/>
    </row>
    <row r="7" spans="1:7" ht="28.2" x14ac:dyDescent="0.3">
      <c r="A7" s="77" t="s">
        <v>1</v>
      </c>
      <c r="B7" s="92" t="s">
        <v>35</v>
      </c>
      <c r="C7" s="92" t="s">
        <v>36</v>
      </c>
      <c r="D7" s="92" t="s">
        <v>35</v>
      </c>
      <c r="E7" s="92" t="s">
        <v>36</v>
      </c>
      <c r="F7" s="92" t="s">
        <v>35</v>
      </c>
      <c r="G7" s="92" t="s">
        <v>36</v>
      </c>
    </row>
    <row r="8" spans="1:7" ht="16.8" x14ac:dyDescent="0.3">
      <c r="A8" s="80" t="s">
        <v>2</v>
      </c>
      <c r="B8" s="93">
        <f>SEKTOR_USD!D8</f>
        <v>7.9945121298582764</v>
      </c>
      <c r="C8" s="93">
        <f>SEKTOR_TL!D8</f>
        <v>27.230054858436976</v>
      </c>
      <c r="D8" s="93">
        <f>SEKTOR_USD!H8</f>
        <v>0.33738628183289937</v>
      </c>
      <c r="E8" s="93">
        <f>SEKTOR_TL!H8</f>
        <v>17.701221660457843</v>
      </c>
      <c r="F8" s="93">
        <f>SEKTOR_USD!L8</f>
        <v>1.2441891297620447</v>
      </c>
      <c r="G8" s="93">
        <f>SEKTOR_TL!L8</f>
        <v>25.972867765637947</v>
      </c>
    </row>
    <row r="9" spans="1:7" s="21" customFormat="1" ht="15.6" x14ac:dyDescent="0.3">
      <c r="A9" s="83" t="s">
        <v>3</v>
      </c>
      <c r="B9" s="93">
        <f>SEKTOR_USD!D9</f>
        <v>10.667389161677375</v>
      </c>
      <c r="C9" s="93">
        <f>SEKTOR_TL!D9</f>
        <v>30.37901386275453</v>
      </c>
      <c r="D9" s="93">
        <f>SEKTOR_USD!H9</f>
        <v>1.9772861772787624</v>
      </c>
      <c r="E9" s="93">
        <f>SEKTOR_TL!H9</f>
        <v>19.624913598701831</v>
      </c>
      <c r="F9" s="93">
        <f>SEKTOR_USD!L9</f>
        <v>1.5597673805079719</v>
      </c>
      <c r="G9" s="93">
        <f>SEKTOR_TL!L9</f>
        <v>26.365525335347705</v>
      </c>
    </row>
    <row r="10" spans="1:7" ht="13.8" x14ac:dyDescent="0.25">
      <c r="A10" s="85" t="s">
        <v>4</v>
      </c>
      <c r="B10" s="94">
        <f>SEKTOR_USD!D10</f>
        <v>12.039059275495104</v>
      </c>
      <c r="C10" s="94">
        <f>SEKTOR_TL!D10</f>
        <v>31.99500027157185</v>
      </c>
      <c r="D10" s="94">
        <f>SEKTOR_USD!H10</f>
        <v>5.5551815878739683</v>
      </c>
      <c r="E10" s="94">
        <f>SEKTOR_TL!H10</f>
        <v>23.821979880830511</v>
      </c>
      <c r="F10" s="94">
        <f>SEKTOR_USD!L10</f>
        <v>-3.106911767937429</v>
      </c>
      <c r="G10" s="94">
        <f>SEKTOR_TL!L10</f>
        <v>20.559019694630809</v>
      </c>
    </row>
    <row r="11" spans="1:7" ht="13.8" x14ac:dyDescent="0.25">
      <c r="A11" s="85" t="s">
        <v>5</v>
      </c>
      <c r="B11" s="94">
        <f>SEKTOR_USD!D11</f>
        <v>12.11334231697181</v>
      </c>
      <c r="C11" s="94">
        <f>SEKTOR_TL!D11</f>
        <v>32.082514305903224</v>
      </c>
      <c r="D11" s="94">
        <f>SEKTOR_USD!H11</f>
        <v>2.9860611996189452</v>
      </c>
      <c r="E11" s="94">
        <f>SEKTOR_TL!H11</f>
        <v>20.808261669743754</v>
      </c>
      <c r="F11" s="94">
        <f>SEKTOR_USD!L11</f>
        <v>-1.4733060175220987</v>
      </c>
      <c r="G11" s="94">
        <f>SEKTOR_TL!L11</f>
        <v>22.591630187609329</v>
      </c>
    </row>
    <row r="12" spans="1:7" ht="13.8" x14ac:dyDescent="0.25">
      <c r="A12" s="85" t="s">
        <v>6</v>
      </c>
      <c r="B12" s="94">
        <f>SEKTOR_USD!D12</f>
        <v>-0.14356617170948613</v>
      </c>
      <c r="C12" s="94">
        <f>SEKTOR_TL!D12</f>
        <v>17.642455189430702</v>
      </c>
      <c r="D12" s="94">
        <f>SEKTOR_USD!H12</f>
        <v>-7.955954292481576</v>
      </c>
      <c r="E12" s="94">
        <f>SEKTOR_TL!H12</f>
        <v>7.9726812487987821</v>
      </c>
      <c r="F12" s="94">
        <f>SEKTOR_USD!L12</f>
        <v>2.4395145007754047</v>
      </c>
      <c r="G12" s="94">
        <f>SEKTOR_TL!L12</f>
        <v>27.460148825359653</v>
      </c>
    </row>
    <row r="13" spans="1:7" ht="13.8" x14ac:dyDescent="0.25">
      <c r="A13" s="85" t="s">
        <v>7</v>
      </c>
      <c r="B13" s="94">
        <f>SEKTOR_USD!D13</f>
        <v>16.884256533194979</v>
      </c>
      <c r="C13" s="94">
        <f>SEKTOR_TL!D13</f>
        <v>37.703204334347248</v>
      </c>
      <c r="D13" s="94">
        <f>SEKTOR_USD!H13</f>
        <v>0.70848114458068034</v>
      </c>
      <c r="E13" s="94">
        <f>SEKTOR_TL!H13</f>
        <v>18.136536156040254</v>
      </c>
      <c r="F13" s="94">
        <f>SEKTOR_USD!L13</f>
        <v>8.0096195695943742</v>
      </c>
      <c r="G13" s="94">
        <f>SEKTOR_TL!L13</f>
        <v>34.390740252939899</v>
      </c>
    </row>
    <row r="14" spans="1:7" ht="13.8" x14ac:dyDescent="0.25">
      <c r="A14" s="85" t="s">
        <v>8</v>
      </c>
      <c r="B14" s="94">
        <f>SEKTOR_USD!D14</f>
        <v>18.936837579441804</v>
      </c>
      <c r="C14" s="94">
        <f>SEKTOR_TL!D14</f>
        <v>40.121382758092984</v>
      </c>
      <c r="D14" s="94">
        <f>SEKTOR_USD!H14</f>
        <v>9.3814189019689138</v>
      </c>
      <c r="E14" s="94">
        <f>SEKTOR_TL!H14</f>
        <v>28.310364748329746</v>
      </c>
      <c r="F14" s="94">
        <f>SEKTOR_USD!L14</f>
        <v>31.129712264116954</v>
      </c>
      <c r="G14" s="94">
        <f>SEKTOR_TL!L14</f>
        <v>63.157866591455026</v>
      </c>
    </row>
    <row r="15" spans="1:7" ht="13.8" x14ac:dyDescent="0.25">
      <c r="A15" s="85" t="s">
        <v>9</v>
      </c>
      <c r="B15" s="94">
        <f>SEKTOR_USD!D15</f>
        <v>-24.998244053523077</v>
      </c>
      <c r="C15" s="94">
        <f>SEKTOR_TL!D15</f>
        <v>-11.639236704222673</v>
      </c>
      <c r="D15" s="94">
        <f>SEKTOR_USD!H15</f>
        <v>-37.956757637927929</v>
      </c>
      <c r="E15" s="94">
        <f>SEKTOR_TL!H15</f>
        <v>-27.219895869323064</v>
      </c>
      <c r="F15" s="94">
        <f>SEKTOR_USD!L15</f>
        <v>-10.967492232145673</v>
      </c>
      <c r="G15" s="94">
        <f>SEKTOR_TL!L15</f>
        <v>10.778509110366818</v>
      </c>
    </row>
    <row r="16" spans="1:7" ht="13.8" x14ac:dyDescent="0.25">
      <c r="A16" s="85" t="s">
        <v>10</v>
      </c>
      <c r="B16" s="94">
        <f>SEKTOR_USD!D16</f>
        <v>15.885873361767654</v>
      </c>
      <c r="C16" s="94">
        <f>SEKTOR_TL!D16</f>
        <v>36.526993218011107</v>
      </c>
      <c r="D16" s="94">
        <f>SEKTOR_USD!H16</f>
        <v>0.94910059375963918</v>
      </c>
      <c r="E16" s="94">
        <f>SEKTOR_TL!H16</f>
        <v>18.418795881683113</v>
      </c>
      <c r="F16" s="94">
        <f>SEKTOR_USD!L16</f>
        <v>5.1639868491859815</v>
      </c>
      <c r="G16" s="94">
        <f>SEKTOR_TL!L16</f>
        <v>30.850067771103589</v>
      </c>
    </row>
    <row r="17" spans="1:7" ht="13.8" x14ac:dyDescent="0.25">
      <c r="A17" s="95" t="s">
        <v>11</v>
      </c>
      <c r="B17" s="94">
        <f>SEKTOR_USD!D17</f>
        <v>3.6700233075612778</v>
      </c>
      <c r="C17" s="94">
        <f>SEKTOR_TL!D17</f>
        <v>22.135305697165229</v>
      </c>
      <c r="D17" s="94">
        <f>SEKTOR_USD!H17</f>
        <v>12.375850988813426</v>
      </c>
      <c r="E17" s="94">
        <f>SEKTOR_TL!H17</f>
        <v>31.822996757807243</v>
      </c>
      <c r="F17" s="94">
        <f>SEKTOR_USD!L17</f>
        <v>9.2787878283130762</v>
      </c>
      <c r="G17" s="94">
        <f>SEKTOR_TL!L17</f>
        <v>35.969900169199384</v>
      </c>
    </row>
    <row r="18" spans="1:7" s="21" customFormat="1" ht="15.6" x14ac:dyDescent="0.3">
      <c r="A18" s="83" t="s">
        <v>12</v>
      </c>
      <c r="B18" s="93">
        <f>SEKTOR_USD!D18</f>
        <v>-4.5991539922789464</v>
      </c>
      <c r="C18" s="93">
        <f>SEKTOR_TL!D18</f>
        <v>12.393256210171618</v>
      </c>
      <c r="D18" s="93">
        <f>SEKTOR_USD!H18</f>
        <v>-9.2621341461525617</v>
      </c>
      <c r="E18" s="93">
        <f>SEKTOR_TL!H18</f>
        <v>6.4404611045195406</v>
      </c>
      <c r="F18" s="93">
        <f>SEKTOR_USD!L18</f>
        <v>2.2625640320636529</v>
      </c>
      <c r="G18" s="93">
        <f>SEKTOR_TL!L18</f>
        <v>27.239978579662647</v>
      </c>
    </row>
    <row r="19" spans="1:7" ht="13.8" x14ac:dyDescent="0.25">
      <c r="A19" s="85" t="s">
        <v>13</v>
      </c>
      <c r="B19" s="94">
        <f>SEKTOR_USD!D19</f>
        <v>-4.5991539922789464</v>
      </c>
      <c r="C19" s="94">
        <f>SEKTOR_TL!D19</f>
        <v>12.393256210171618</v>
      </c>
      <c r="D19" s="94">
        <f>SEKTOR_USD!H19</f>
        <v>-9.2621341461525617</v>
      </c>
      <c r="E19" s="94">
        <f>SEKTOR_TL!H19</f>
        <v>6.4404611045195406</v>
      </c>
      <c r="F19" s="94">
        <f>SEKTOR_USD!L19</f>
        <v>2.2625640320636529</v>
      </c>
      <c r="G19" s="94">
        <f>SEKTOR_TL!L19</f>
        <v>27.239978579662647</v>
      </c>
    </row>
    <row r="20" spans="1:7" s="21" customFormat="1" ht="15.6" x14ac:dyDescent="0.3">
      <c r="A20" s="83" t="s">
        <v>107</v>
      </c>
      <c r="B20" s="93">
        <f>SEKTOR_USD!D20</f>
        <v>6.7392165983614767</v>
      </c>
      <c r="C20" s="93">
        <f>SEKTOR_TL!D20</f>
        <v>25.751171198646517</v>
      </c>
      <c r="D20" s="93">
        <f>SEKTOR_USD!H20</f>
        <v>-7.1948028160714578E-2</v>
      </c>
      <c r="E20" s="93">
        <f>SEKTOR_TL!H20</f>
        <v>17.221050209524691</v>
      </c>
      <c r="F20" s="93">
        <f>SEKTOR_USD!L20</f>
        <v>-0.19454922322568127</v>
      </c>
      <c r="G20" s="93">
        <f>SEKTOR_TL!L20</f>
        <v>24.182720618941136</v>
      </c>
    </row>
    <row r="21" spans="1:7" ht="13.8" x14ac:dyDescent="0.25">
      <c r="A21" s="85" t="s">
        <v>106</v>
      </c>
      <c r="B21" s="94">
        <f>SEKTOR_USD!D21</f>
        <v>6.7392165983614767</v>
      </c>
      <c r="C21" s="94">
        <f>SEKTOR_TL!D21</f>
        <v>25.751171198646517</v>
      </c>
      <c r="D21" s="94">
        <f>SEKTOR_USD!H21</f>
        <v>-7.1948028160714578E-2</v>
      </c>
      <c r="E21" s="94">
        <f>SEKTOR_TL!H21</f>
        <v>17.221050209524691</v>
      </c>
      <c r="F21" s="94">
        <f>SEKTOR_USD!L21</f>
        <v>-0.19454922322568127</v>
      </c>
      <c r="G21" s="94">
        <f>SEKTOR_TL!L21</f>
        <v>24.182720618941136</v>
      </c>
    </row>
    <row r="22" spans="1:7" ht="16.8" x14ac:dyDescent="0.3">
      <c r="A22" s="80" t="s">
        <v>14</v>
      </c>
      <c r="B22" s="93">
        <f>SEKTOR_USD!D22</f>
        <v>12.4341523059891</v>
      </c>
      <c r="C22" s="93">
        <f>SEKTOR_TL!D22</f>
        <v>32.460465663771551</v>
      </c>
      <c r="D22" s="93">
        <f>SEKTOR_USD!H22</f>
        <v>5.1758604046354941</v>
      </c>
      <c r="E22" s="93">
        <f>SEKTOR_TL!H22</f>
        <v>23.377015463046572</v>
      </c>
      <c r="F22" s="93">
        <f>SEKTOR_USD!L22</f>
        <v>3.4177453052975815</v>
      </c>
      <c r="G22" s="93">
        <f>SEKTOR_TL!L22</f>
        <v>28.677310430796638</v>
      </c>
    </row>
    <row r="23" spans="1:7" s="21" customFormat="1" ht="15.6" x14ac:dyDescent="0.3">
      <c r="A23" s="83" t="s">
        <v>15</v>
      </c>
      <c r="B23" s="93">
        <f>SEKTOR_USD!D23</f>
        <v>8.0865935683900343</v>
      </c>
      <c r="C23" s="93">
        <f>SEKTOR_TL!D23</f>
        <v>27.338537467828754</v>
      </c>
      <c r="D23" s="93">
        <f>SEKTOR_USD!H23</f>
        <v>0.60966115300979928</v>
      </c>
      <c r="E23" s="93">
        <f>SEKTOR_TL!H23</f>
        <v>18.020614921061117</v>
      </c>
      <c r="F23" s="93">
        <f>SEKTOR_USD!L23</f>
        <v>-0.6251548785252018</v>
      </c>
      <c r="G23" s="93">
        <f>SEKTOR_TL!L23</f>
        <v>23.646940444884361</v>
      </c>
    </row>
    <row r="24" spans="1:7" ht="13.8" x14ac:dyDescent="0.25">
      <c r="A24" s="85" t="s">
        <v>16</v>
      </c>
      <c r="B24" s="94">
        <f>SEKTOR_USD!D24</f>
        <v>10.514728313631018</v>
      </c>
      <c r="C24" s="94">
        <f>SEKTOR_TL!D24</f>
        <v>30.199161686115062</v>
      </c>
      <c r="D24" s="94">
        <f>SEKTOR_USD!H24</f>
        <v>2.7421605198900747</v>
      </c>
      <c r="E24" s="94">
        <f>SEKTOR_TL!H24</f>
        <v>20.522152881866145</v>
      </c>
      <c r="F24" s="94">
        <f>SEKTOR_USD!L24</f>
        <v>1.1021020367490741</v>
      </c>
      <c r="G24" s="94">
        <f>SEKTOR_TL!L24</f>
        <v>25.796076201270861</v>
      </c>
    </row>
    <row r="25" spans="1:7" ht="13.8" x14ac:dyDescent="0.25">
      <c r="A25" s="85" t="s">
        <v>17</v>
      </c>
      <c r="B25" s="94">
        <f>SEKTOR_USD!D25</f>
        <v>-2.3065230849729179</v>
      </c>
      <c r="C25" s="94">
        <f>SEKTOR_TL!D25</f>
        <v>15.094241198704628</v>
      </c>
      <c r="D25" s="94">
        <f>SEKTOR_USD!H25</f>
        <v>-2.290053964361209</v>
      </c>
      <c r="E25" s="94">
        <f>SEKTOR_TL!H25</f>
        <v>14.619091078062016</v>
      </c>
      <c r="F25" s="94">
        <f>SEKTOR_USD!L25</f>
        <v>-8.6759444391696228</v>
      </c>
      <c r="G25" s="94">
        <f>SEKTOR_TL!L25</f>
        <v>13.629762595475267</v>
      </c>
    </row>
    <row r="26" spans="1:7" ht="13.8" x14ac:dyDescent="0.25">
      <c r="A26" s="85" t="s">
        <v>18</v>
      </c>
      <c r="B26" s="94">
        <f>SEKTOR_USD!D26</f>
        <v>4.93007141578095</v>
      </c>
      <c r="C26" s="94">
        <f>SEKTOR_TL!D26</f>
        <v>23.619788443291156</v>
      </c>
      <c r="D26" s="94">
        <f>SEKTOR_USD!H26</f>
        <v>-4.877872943552557</v>
      </c>
      <c r="E26" s="94">
        <f>SEKTOR_TL!H26</f>
        <v>11.583438400889486</v>
      </c>
      <c r="F26" s="94">
        <f>SEKTOR_USD!L26</f>
        <v>-1.6747887169413012</v>
      </c>
      <c r="G26" s="94">
        <f>SEKTOR_TL!L26</f>
        <v>22.340935765843838</v>
      </c>
    </row>
    <row r="27" spans="1:7" s="21" customFormat="1" ht="15.6" x14ac:dyDescent="0.3">
      <c r="A27" s="83" t="s">
        <v>19</v>
      </c>
      <c r="B27" s="93">
        <f>SEKTOR_USD!D27</f>
        <v>4.9357805558073915</v>
      </c>
      <c r="C27" s="93">
        <f>SEKTOR_TL!D27</f>
        <v>23.626514472090491</v>
      </c>
      <c r="D27" s="93">
        <f>SEKTOR_USD!H27</f>
        <v>-1.6347260862901916</v>
      </c>
      <c r="E27" s="93">
        <f>SEKTOR_TL!H27</f>
        <v>15.387826388950629</v>
      </c>
      <c r="F27" s="93">
        <f>SEKTOR_USD!L27</f>
        <v>-2.0279272770701566</v>
      </c>
      <c r="G27" s="93">
        <f>SEKTOR_TL!L27</f>
        <v>21.901543860783068</v>
      </c>
    </row>
    <row r="28" spans="1:7" ht="13.8" x14ac:dyDescent="0.25">
      <c r="A28" s="85" t="s">
        <v>20</v>
      </c>
      <c r="B28" s="94">
        <f>SEKTOR_USD!D28</f>
        <v>4.9357805558073915</v>
      </c>
      <c r="C28" s="94">
        <f>SEKTOR_TL!D28</f>
        <v>23.626514472090491</v>
      </c>
      <c r="D28" s="94">
        <f>SEKTOR_USD!H28</f>
        <v>-1.6347260862901916</v>
      </c>
      <c r="E28" s="94">
        <f>SEKTOR_TL!H28</f>
        <v>15.387826388950629</v>
      </c>
      <c r="F28" s="94">
        <f>SEKTOR_USD!L28</f>
        <v>-2.0279272770701566</v>
      </c>
      <c r="G28" s="94">
        <f>SEKTOR_TL!L28</f>
        <v>21.901543860783068</v>
      </c>
    </row>
    <row r="29" spans="1:7" s="21" customFormat="1" ht="15.6" x14ac:dyDescent="0.3">
      <c r="A29" s="83" t="s">
        <v>21</v>
      </c>
      <c r="B29" s="93">
        <f>SEKTOR_USD!D29</f>
        <v>14.797977872339906</v>
      </c>
      <c r="C29" s="93">
        <f>SEKTOR_TL!D29</f>
        <v>35.245326214101645</v>
      </c>
      <c r="D29" s="93">
        <f>SEKTOR_USD!H29</f>
        <v>7.3405837500523363</v>
      </c>
      <c r="E29" s="93">
        <f>SEKTOR_TL!H29</f>
        <v>25.91635390661342</v>
      </c>
      <c r="F29" s="93">
        <f>SEKTOR_USD!L29</f>
        <v>5.0921990724773343</v>
      </c>
      <c r="G29" s="93">
        <f>SEKTOR_TL!L29</f>
        <v>30.760745982068201</v>
      </c>
    </row>
    <row r="30" spans="1:7" ht="13.8" x14ac:dyDescent="0.25">
      <c r="A30" s="85" t="s">
        <v>22</v>
      </c>
      <c r="B30" s="94">
        <f>SEKTOR_USD!D30</f>
        <v>0.1532188493188201</v>
      </c>
      <c r="C30" s="94">
        <f>SEKTOR_TL!D30</f>
        <v>17.99210234984556</v>
      </c>
      <c r="D30" s="94">
        <f>SEKTOR_USD!H30</f>
        <v>-5.9628905833258052</v>
      </c>
      <c r="E30" s="94">
        <f>SEKTOR_TL!H30</f>
        <v>10.310653585010948</v>
      </c>
      <c r="F30" s="94">
        <f>SEKTOR_USD!L30</f>
        <v>-4.0467724634425579</v>
      </c>
      <c r="G30" s="94">
        <f>SEKTOR_TL!L30</f>
        <v>19.389600016023454</v>
      </c>
    </row>
    <row r="31" spans="1:7" ht="13.8" x14ac:dyDescent="0.25">
      <c r="A31" s="85" t="s">
        <v>23</v>
      </c>
      <c r="B31" s="94">
        <f>SEKTOR_USD!D31</f>
        <v>14.820158825286759</v>
      </c>
      <c r="C31" s="94">
        <f>SEKTOR_TL!D31</f>
        <v>35.271457948062782</v>
      </c>
      <c r="D31" s="94">
        <f>SEKTOR_USD!H31</f>
        <v>6.4948710805539651</v>
      </c>
      <c r="E31" s="94">
        <f>SEKTOR_TL!H31</f>
        <v>24.924286860995071</v>
      </c>
      <c r="F31" s="94">
        <f>SEKTOR_USD!L31</f>
        <v>6.7842221846293347</v>
      </c>
      <c r="G31" s="94">
        <f>SEKTOR_TL!L31</f>
        <v>32.866042153588118</v>
      </c>
    </row>
    <row r="32" spans="1:7" ht="13.8" x14ac:dyDescent="0.25">
      <c r="A32" s="85" t="s">
        <v>24</v>
      </c>
      <c r="B32" s="94">
        <f>SEKTOR_USD!D32</f>
        <v>60.523878809036511</v>
      </c>
      <c r="C32" s="94">
        <f>SEKTOR_TL!D32</f>
        <v>89.1157384220094</v>
      </c>
      <c r="D32" s="94">
        <f>SEKTOR_USD!H32</f>
        <v>-14.137737118932403</v>
      </c>
      <c r="E32" s="94">
        <f>SEKTOR_TL!H32</f>
        <v>0.72111313769441998</v>
      </c>
      <c r="F32" s="94">
        <f>SEKTOR_USD!L32</f>
        <v>-15.991079995652619</v>
      </c>
      <c r="G32" s="94">
        <f>SEKTOR_TL!L32</f>
        <v>4.5279206817287303</v>
      </c>
    </row>
    <row r="33" spans="1:7" ht="13.8" x14ac:dyDescent="0.25">
      <c r="A33" s="85" t="s">
        <v>102</v>
      </c>
      <c r="B33" s="94">
        <f>SEKTOR_USD!D33</f>
        <v>15.665650019075164</v>
      </c>
      <c r="C33" s="94">
        <f>SEKTOR_TL!D33</f>
        <v>36.267544590305064</v>
      </c>
      <c r="D33" s="94">
        <f>SEKTOR_USD!H33</f>
        <v>4.493574470092959</v>
      </c>
      <c r="E33" s="94">
        <f>SEKTOR_TL!H33</f>
        <v>22.576656882927328</v>
      </c>
      <c r="F33" s="94">
        <f>SEKTOR_USD!L33</f>
        <v>4.6707262218811563</v>
      </c>
      <c r="G33" s="94">
        <f>SEKTOR_TL!L33</f>
        <v>30.236329280909086</v>
      </c>
    </row>
    <row r="34" spans="1:7" ht="13.8" x14ac:dyDescent="0.25">
      <c r="A34" s="85" t="s">
        <v>25</v>
      </c>
      <c r="B34" s="94">
        <f>SEKTOR_USD!D34</f>
        <v>1.5393128771138751</v>
      </c>
      <c r="C34" s="94">
        <f>SEKTOR_TL!D34</f>
        <v>19.625081801461221</v>
      </c>
      <c r="D34" s="94">
        <f>SEKTOR_USD!H34</f>
        <v>-6.4304837491878653</v>
      </c>
      <c r="E34" s="94">
        <f>SEKTOR_TL!H34</f>
        <v>9.7621413215216588</v>
      </c>
      <c r="F34" s="94">
        <f>SEKTOR_USD!L34</f>
        <v>-3.1569711178152389</v>
      </c>
      <c r="G34" s="94">
        <f>SEKTOR_TL!L34</f>
        <v>20.496733454632281</v>
      </c>
    </row>
    <row r="35" spans="1:7" ht="13.8" x14ac:dyDescent="0.25">
      <c r="A35" s="85" t="s">
        <v>26</v>
      </c>
      <c r="B35" s="94">
        <f>SEKTOR_USD!D35</f>
        <v>18.049224564735965</v>
      </c>
      <c r="C35" s="94">
        <f>SEKTOR_TL!D35</f>
        <v>39.075671727718671</v>
      </c>
      <c r="D35" s="94">
        <f>SEKTOR_USD!H35</f>
        <v>8.4796879513123002</v>
      </c>
      <c r="E35" s="94">
        <f>SEKTOR_TL!H35</f>
        <v>27.252585206383017</v>
      </c>
      <c r="F35" s="94">
        <f>SEKTOR_USD!L35</f>
        <v>5.3808485253621763</v>
      </c>
      <c r="G35" s="94">
        <f>SEKTOR_TL!L35</f>
        <v>31.119897452107459</v>
      </c>
    </row>
    <row r="36" spans="1:7" ht="13.8" x14ac:dyDescent="0.25">
      <c r="A36" s="85" t="s">
        <v>27</v>
      </c>
      <c r="B36" s="94">
        <f>SEKTOR_USD!D36</f>
        <v>9.5679270907861955</v>
      </c>
      <c r="C36" s="94">
        <f>SEKTOR_TL!D36</f>
        <v>29.083720084992461</v>
      </c>
      <c r="D36" s="94">
        <f>SEKTOR_USD!H36</f>
        <v>3.5488981159581829</v>
      </c>
      <c r="E36" s="94">
        <f>SEKTOR_TL!H36</f>
        <v>21.468500042533897</v>
      </c>
      <c r="F36" s="94">
        <f>SEKTOR_USD!L36</f>
        <v>6.0334764645148207</v>
      </c>
      <c r="G36" s="94">
        <f>SEKTOR_TL!L36</f>
        <v>31.931928382333631</v>
      </c>
    </row>
    <row r="37" spans="1:7" ht="13.8" x14ac:dyDescent="0.25">
      <c r="A37" s="85" t="s">
        <v>103</v>
      </c>
      <c r="B37" s="94">
        <f>SEKTOR_USD!D37</f>
        <v>16.421217043052955</v>
      </c>
      <c r="C37" s="94">
        <f>SEKTOR_TL!D37</f>
        <v>37.15769013579655</v>
      </c>
      <c r="D37" s="94">
        <f>SEKTOR_USD!H37</f>
        <v>0.96023770567418587</v>
      </c>
      <c r="E37" s="94">
        <f>SEKTOR_TL!H37</f>
        <v>18.431860320838695</v>
      </c>
      <c r="F37" s="94">
        <f>SEKTOR_USD!L37</f>
        <v>-3.0936057912192032</v>
      </c>
      <c r="G37" s="94">
        <f>SEKTOR_TL!L37</f>
        <v>20.575575627964106</v>
      </c>
    </row>
    <row r="38" spans="1:7" ht="13.8" x14ac:dyDescent="0.25">
      <c r="A38" s="95" t="s">
        <v>28</v>
      </c>
      <c r="B38" s="94">
        <f>SEKTOR_USD!D38</f>
        <v>47.068951023302965</v>
      </c>
      <c r="C38" s="94">
        <f>SEKTOR_TL!D38</f>
        <v>73.264273689831711</v>
      </c>
      <c r="D38" s="94">
        <f>SEKTOR_USD!H38</f>
        <v>67.397106077320572</v>
      </c>
      <c r="E38" s="94">
        <f>SEKTOR_TL!H38</f>
        <v>96.365927176770441</v>
      </c>
      <c r="F38" s="94">
        <f>SEKTOR_USD!L38</f>
        <v>18.632446276927762</v>
      </c>
      <c r="G38" s="94">
        <f>SEKTOR_TL!L38</f>
        <v>47.608169871395098</v>
      </c>
    </row>
    <row r="39" spans="1:7" ht="13.8" x14ac:dyDescent="0.25">
      <c r="A39" s="95" t="s">
        <v>104</v>
      </c>
      <c r="B39" s="94">
        <f>SEKTOR_USD!D39</f>
        <v>54.085105526065959</v>
      </c>
      <c r="C39" s="94">
        <f>SEKTOR_TL!D39</f>
        <v>81.530117061654323</v>
      </c>
      <c r="D39" s="94">
        <f>SEKTOR_USD!H39</f>
        <v>67.328695447208901</v>
      </c>
      <c r="E39" s="94">
        <f>SEKTOR_TL!H39</f>
        <v>96.285677779839901</v>
      </c>
      <c r="F39" s="94">
        <f>SEKTOR_USD!L39</f>
        <v>41.575585908549776</v>
      </c>
      <c r="G39" s="94">
        <f>SEKTOR_TL!L39</f>
        <v>76.155122736399278</v>
      </c>
    </row>
    <row r="40" spans="1:7" ht="13.8" x14ac:dyDescent="0.25">
      <c r="A40" s="95" t="s">
        <v>29</v>
      </c>
      <c r="B40" s="94">
        <f>SEKTOR_USD!D40</f>
        <v>19.279749379192285</v>
      </c>
      <c r="C40" s="94">
        <f>SEKTOR_TL!D40</f>
        <v>40.525372611219964</v>
      </c>
      <c r="D40" s="94">
        <f>SEKTOR_USD!H40</f>
        <v>5.5104159306887865</v>
      </c>
      <c r="E40" s="94">
        <f>SEKTOR_TL!H40</f>
        <v>23.769467325596842</v>
      </c>
      <c r="F40" s="94">
        <f>SEKTOR_USD!L40</f>
        <v>1.7117275868244908</v>
      </c>
      <c r="G40" s="94">
        <f>SEKTOR_TL!L40</f>
        <v>26.55460150001938</v>
      </c>
    </row>
    <row r="41" spans="1:7" ht="16.8" x14ac:dyDescent="0.3">
      <c r="A41" s="80" t="s">
        <v>30</v>
      </c>
      <c r="B41" s="93">
        <f>SEKTOR_USD!D41</f>
        <v>1.9042970610219729</v>
      </c>
      <c r="C41" s="93">
        <f>SEKTOR_TL!D41</f>
        <v>20.055075481929457</v>
      </c>
      <c r="D41" s="93">
        <f>SEKTOR_USD!H41</f>
        <v>-1.003143017266233</v>
      </c>
      <c r="E41" s="93">
        <f>SEKTOR_TL!H41</f>
        <v>16.128707744932697</v>
      </c>
      <c r="F41" s="93">
        <f>SEKTOR_USD!L41</f>
        <v>2.867409434246341</v>
      </c>
      <c r="G41" s="93">
        <f>SEKTOR_TL!L41</f>
        <v>27.992556189525853</v>
      </c>
    </row>
    <row r="42" spans="1:7" ht="13.8" x14ac:dyDescent="0.25">
      <c r="A42" s="85" t="s">
        <v>31</v>
      </c>
      <c r="B42" s="94">
        <f>SEKTOR_USD!D42</f>
        <v>1.9042970610219729</v>
      </c>
      <c r="C42" s="94">
        <f>SEKTOR_TL!D42</f>
        <v>20.055075481929457</v>
      </c>
      <c r="D42" s="94">
        <f>SEKTOR_USD!H42</f>
        <v>-1.003143017266233</v>
      </c>
      <c r="E42" s="94">
        <f>SEKTOR_TL!H42</f>
        <v>16.128707744932697</v>
      </c>
      <c r="F42" s="94">
        <f>SEKTOR_USD!L42</f>
        <v>2.867409434246341</v>
      </c>
      <c r="G42" s="94">
        <f>SEKTOR_TL!L42</f>
        <v>27.992556189525853</v>
      </c>
    </row>
    <row r="43" spans="1:7" ht="17.399999999999999" x14ac:dyDescent="0.3">
      <c r="A43" s="96" t="s">
        <v>37</v>
      </c>
      <c r="B43" s="97">
        <f>SEKTOR_USD!D43</f>
        <v>11.427768503088839</v>
      </c>
      <c r="C43" s="97">
        <f>SEKTOR_TL!D43</f>
        <v>31.274828876064419</v>
      </c>
      <c r="D43" s="97">
        <f>SEKTOR_USD!H43</f>
        <v>4.2151477357632468</v>
      </c>
      <c r="E43" s="97">
        <f>SEKTOR_TL!H43</f>
        <v>22.250047151620496</v>
      </c>
      <c r="F43" s="97">
        <f>SEKTOR_USD!L43</f>
        <v>3.0531773202967538</v>
      </c>
      <c r="G43" s="97">
        <f>SEKTOR_TL!L43</f>
        <v>28.223697488060402</v>
      </c>
    </row>
    <row r="44" spans="1:7" ht="17.399999999999999" x14ac:dyDescent="0.3">
      <c r="A44" s="23"/>
      <c r="B44" s="24"/>
      <c r="C44" s="24"/>
      <c r="D44" s="24"/>
      <c r="E44" s="24"/>
      <c r="F44" s="22"/>
      <c r="G44" s="22"/>
    </row>
    <row r="45" spans="1:7" s="22" customFormat="1" ht="17.399999999999999" x14ac:dyDescent="0.3">
      <c r="A45" s="21" t="s">
        <v>33</v>
      </c>
      <c r="B45" s="17"/>
      <c r="C45" s="17"/>
      <c r="D45" s="17"/>
      <c r="E45" s="17"/>
      <c r="F45" s="17"/>
      <c r="G45" s="17"/>
    </row>
    <row r="46" spans="1:7" s="22" customFormat="1" ht="17.399999999999999" x14ac:dyDescent="0.3">
      <c r="A46" s="26"/>
      <c r="B46" s="17"/>
      <c r="C46" s="17"/>
      <c r="D46" s="17"/>
      <c r="E46" s="17"/>
      <c r="F46" s="17"/>
      <c r="G46" s="17"/>
    </row>
  </sheetData>
  <mergeCells count="4">
    <mergeCell ref="B6:C6"/>
    <mergeCell ref="D6:E6"/>
    <mergeCell ref="F6:G6"/>
    <mergeCell ref="A5:G5"/>
  </mergeCells>
  <printOptions horizontalCentered="1" verticalCentered="1"/>
  <pageMargins left="0.11811023622047245" right="0" top="0.19685039370078741" bottom="0.19685039370078741" header="0.51181102362204722" footer="0.51181102362204722"/>
  <pageSetup paperSize="9" scale="70" orientation="landscape" horizontalDpi="4294967294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M23"/>
  <sheetViews>
    <sheetView showGridLines="0" zoomScale="80" zoomScaleNormal="80" workbookViewId="0">
      <selection activeCell="L1" sqref="L1"/>
    </sheetView>
  </sheetViews>
  <sheetFormatPr defaultColWidth="9.109375" defaultRowHeight="13.2" x14ac:dyDescent="0.25"/>
  <cols>
    <col min="1" max="1" width="32.33203125" customWidth="1"/>
    <col min="2" max="2" width="12.6640625" bestFit="1" customWidth="1"/>
    <col min="3" max="3" width="12.88671875" customWidth="1"/>
    <col min="4" max="4" width="12.109375" bestFit="1" customWidth="1"/>
    <col min="5" max="5" width="13.5546875" bestFit="1" customWidth="1"/>
    <col min="6" max="7" width="12.6640625" bestFit="1" customWidth="1"/>
    <col min="8" max="8" width="12.109375" bestFit="1" customWidth="1"/>
    <col min="9" max="9" width="15" bestFit="1" customWidth="1"/>
    <col min="10" max="11" width="14.109375" bestFit="1" customWidth="1"/>
    <col min="12" max="12" width="10.33203125" customWidth="1"/>
    <col min="13" max="13" width="15" bestFit="1" customWidth="1"/>
  </cols>
  <sheetData>
    <row r="2" spans="1:13" ht="24.6" x14ac:dyDescent="0.4">
      <c r="C2" s="129" t="s">
        <v>119</v>
      </c>
      <c r="D2" s="129"/>
      <c r="E2" s="129"/>
      <c r="F2" s="129"/>
      <c r="G2" s="129"/>
      <c r="H2" s="129"/>
      <c r="I2" s="129"/>
      <c r="J2" s="129"/>
      <c r="K2" s="129"/>
    </row>
    <row r="6" spans="1:13" ht="22.5" customHeight="1" x14ac:dyDescent="0.25">
      <c r="A6" s="137" t="s">
        <v>109</v>
      </c>
      <c r="B6" s="138"/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9"/>
    </row>
    <row r="7" spans="1:13" ht="24" customHeight="1" x14ac:dyDescent="0.25">
      <c r="A7" s="38"/>
      <c r="B7" s="125" t="s">
        <v>121</v>
      </c>
      <c r="C7" s="125"/>
      <c r="D7" s="125"/>
      <c r="E7" s="125"/>
      <c r="F7" s="125" t="s">
        <v>122</v>
      </c>
      <c r="G7" s="125"/>
      <c r="H7" s="125"/>
      <c r="I7" s="125"/>
      <c r="J7" s="125" t="s">
        <v>101</v>
      </c>
      <c r="K7" s="125"/>
      <c r="L7" s="125"/>
      <c r="M7" s="125"/>
    </row>
    <row r="8" spans="1:13" ht="64.8" x14ac:dyDescent="0.3">
      <c r="A8" s="39" t="s">
        <v>38</v>
      </c>
      <c r="B8" s="59">
        <v>2024</v>
      </c>
      <c r="C8" s="60">
        <v>2025</v>
      </c>
      <c r="D8" s="7" t="s">
        <v>111</v>
      </c>
      <c r="E8" s="7" t="s">
        <v>112</v>
      </c>
      <c r="F8" s="5">
        <v>2024</v>
      </c>
      <c r="G8" s="6">
        <v>2025</v>
      </c>
      <c r="H8" s="7" t="s">
        <v>111</v>
      </c>
      <c r="I8" s="7" t="s">
        <v>112</v>
      </c>
      <c r="J8" s="5" t="s">
        <v>123</v>
      </c>
      <c r="K8" s="5" t="s">
        <v>124</v>
      </c>
      <c r="L8" s="7" t="s">
        <v>111</v>
      </c>
      <c r="M8" s="7" t="s">
        <v>112</v>
      </c>
    </row>
    <row r="9" spans="1:13" ht="22.5" customHeight="1" x14ac:dyDescent="0.3">
      <c r="A9" s="40" t="s">
        <v>193</v>
      </c>
      <c r="B9" s="63">
        <v>5126579.6730000004</v>
      </c>
      <c r="C9" s="63">
        <v>5530942.9852799997</v>
      </c>
      <c r="D9" s="52">
        <f>(C9-B9)/B9*100</f>
        <v>7.8875846679931083</v>
      </c>
      <c r="E9" s="65">
        <f t="shared" ref="E9:E23" si="0">C9/C$23*100</f>
        <v>30.514557602558927</v>
      </c>
      <c r="F9" s="63">
        <v>21787117.98364</v>
      </c>
      <c r="G9" s="63">
        <v>22849108.958439998</v>
      </c>
      <c r="H9" s="52">
        <f t="shared" ref="H9:H22" si="1">(G9-F9)/F9*100</f>
        <v>4.8743986037871077</v>
      </c>
      <c r="I9" s="54">
        <f t="shared" ref="I9:I23" si="2">G9/G$23*100</f>
        <v>30.592987479373335</v>
      </c>
      <c r="J9" s="63">
        <v>67500917.958920002</v>
      </c>
      <c r="K9" s="63">
        <v>69117995.841729999</v>
      </c>
      <c r="L9" s="52">
        <f t="shared" ref="L9:L23" si="3">(K9-J9)/J9*100</f>
        <v>2.3956383582725866</v>
      </c>
      <c r="M9" s="65">
        <f t="shared" ref="M9:M23" si="4">K9/K$23*100</f>
        <v>30.186533263026483</v>
      </c>
    </row>
    <row r="10" spans="1:13" ht="22.5" customHeight="1" x14ac:dyDescent="0.3">
      <c r="A10" s="40" t="s">
        <v>194</v>
      </c>
      <c r="B10" s="63">
        <v>2824531.2159099998</v>
      </c>
      <c r="C10" s="63">
        <v>3244375.4177600001</v>
      </c>
      <c r="D10" s="52">
        <f t="shared" ref="D10:D23" si="5">(C10-B10)/B10*100</f>
        <v>14.864208244012486</v>
      </c>
      <c r="E10" s="65">
        <f t="shared" si="0"/>
        <v>17.899421641669999</v>
      </c>
      <c r="F10" s="63">
        <v>12314196.596100001</v>
      </c>
      <c r="G10" s="63">
        <v>13065358.465530001</v>
      </c>
      <c r="H10" s="52">
        <f t="shared" si="1"/>
        <v>6.0999665188705743</v>
      </c>
      <c r="I10" s="54">
        <f t="shared" si="2"/>
        <v>17.493388852777979</v>
      </c>
      <c r="J10" s="63">
        <v>37008127.292000003</v>
      </c>
      <c r="K10" s="63">
        <v>39378195.83021</v>
      </c>
      <c r="L10" s="52">
        <f t="shared" si="3"/>
        <v>6.4041839229253075</v>
      </c>
      <c r="M10" s="65">
        <f t="shared" si="4"/>
        <v>17.197998926191843</v>
      </c>
    </row>
    <row r="11" spans="1:13" ht="22.5" customHeight="1" x14ac:dyDescent="0.3">
      <c r="A11" s="40" t="s">
        <v>195</v>
      </c>
      <c r="B11" s="63">
        <v>1768335.6265100001</v>
      </c>
      <c r="C11" s="63">
        <v>2272566.2936800001</v>
      </c>
      <c r="D11" s="52">
        <f t="shared" si="5"/>
        <v>28.514421109365607</v>
      </c>
      <c r="E11" s="65">
        <f t="shared" si="0"/>
        <v>12.537890059378654</v>
      </c>
      <c r="F11" s="63">
        <v>7853855.53706</v>
      </c>
      <c r="G11" s="63">
        <v>9029802.0939000007</v>
      </c>
      <c r="H11" s="52">
        <f t="shared" si="1"/>
        <v>14.972856978219932</v>
      </c>
      <c r="I11" s="54">
        <f t="shared" si="2"/>
        <v>12.090126704825451</v>
      </c>
      <c r="J11" s="63">
        <v>25795331.449069999</v>
      </c>
      <c r="K11" s="63">
        <v>28362044.767409999</v>
      </c>
      <c r="L11" s="52">
        <f t="shared" si="3"/>
        <v>9.9503017567643521</v>
      </c>
      <c r="M11" s="65">
        <f t="shared" si="4"/>
        <v>12.386814712326572</v>
      </c>
    </row>
    <row r="12" spans="1:13" ht="22.5" customHeight="1" x14ac:dyDescent="0.3">
      <c r="A12" s="40" t="s">
        <v>196</v>
      </c>
      <c r="B12" s="63">
        <v>1412662.1795000001</v>
      </c>
      <c r="C12" s="63">
        <v>1435465.7882000001</v>
      </c>
      <c r="D12" s="52">
        <f t="shared" si="5"/>
        <v>1.6142294336832268</v>
      </c>
      <c r="E12" s="65">
        <f t="shared" si="0"/>
        <v>7.9195543322553492</v>
      </c>
      <c r="F12" s="63">
        <v>6564412.5575599996</v>
      </c>
      <c r="G12" s="63">
        <v>6351823.5362400003</v>
      </c>
      <c r="H12" s="52">
        <f t="shared" si="1"/>
        <v>-3.2385079313025229</v>
      </c>
      <c r="I12" s="54">
        <f t="shared" si="2"/>
        <v>8.5045442371003652</v>
      </c>
      <c r="J12" s="63">
        <v>20954822.340259999</v>
      </c>
      <c r="K12" s="63">
        <v>20288401.362980001</v>
      </c>
      <c r="L12" s="52">
        <f t="shared" si="3"/>
        <v>-3.1802750052412501</v>
      </c>
      <c r="M12" s="65">
        <f t="shared" si="4"/>
        <v>8.8607387285883803</v>
      </c>
    </row>
    <row r="13" spans="1:13" ht="22.5" customHeight="1" x14ac:dyDescent="0.3">
      <c r="A13" s="41" t="s">
        <v>197</v>
      </c>
      <c r="B13" s="63">
        <v>1346829.8857100001</v>
      </c>
      <c r="C13" s="63">
        <v>1468850.7999199999</v>
      </c>
      <c r="D13" s="52">
        <f t="shared" si="5"/>
        <v>9.0598609003745718</v>
      </c>
      <c r="E13" s="65">
        <f t="shared" si="0"/>
        <v>8.1037415252716709</v>
      </c>
      <c r="F13" s="63">
        <v>5995835.4517099997</v>
      </c>
      <c r="G13" s="63">
        <v>5944209.2568699997</v>
      </c>
      <c r="H13" s="52">
        <f t="shared" si="1"/>
        <v>-0.86103421709607331</v>
      </c>
      <c r="I13" s="54">
        <f t="shared" si="2"/>
        <v>7.9587838502134174</v>
      </c>
      <c r="J13" s="63">
        <v>18206660.705030002</v>
      </c>
      <c r="K13" s="63">
        <v>18346244.069899999</v>
      </c>
      <c r="L13" s="52">
        <f t="shared" si="3"/>
        <v>0.76666098814833106</v>
      </c>
      <c r="M13" s="65">
        <f t="shared" si="4"/>
        <v>8.0125226451267579</v>
      </c>
    </row>
    <row r="14" spans="1:13" ht="22.5" customHeight="1" x14ac:dyDescent="0.3">
      <c r="A14" s="40" t="s">
        <v>198</v>
      </c>
      <c r="B14" s="63">
        <v>1299433.4775</v>
      </c>
      <c r="C14" s="63">
        <v>1310498.0636799999</v>
      </c>
      <c r="D14" s="52">
        <f t="shared" si="5"/>
        <v>0.85149308306933846</v>
      </c>
      <c r="E14" s="65">
        <f t="shared" si="0"/>
        <v>7.2300995975970759</v>
      </c>
      <c r="F14" s="63">
        <v>5716237.8080900004</v>
      </c>
      <c r="G14" s="63">
        <v>5675290.0013300003</v>
      </c>
      <c r="H14" s="52">
        <f t="shared" si="1"/>
        <v>-0.71634190414625509</v>
      </c>
      <c r="I14" s="54">
        <f t="shared" si="2"/>
        <v>7.5987241457994879</v>
      </c>
      <c r="J14" s="63">
        <v>17091756.528609999</v>
      </c>
      <c r="K14" s="63">
        <v>17164799.925609998</v>
      </c>
      <c r="L14" s="52">
        <f t="shared" si="3"/>
        <v>0.42736038790239073</v>
      </c>
      <c r="M14" s="65">
        <f t="shared" si="4"/>
        <v>7.496539759256013</v>
      </c>
    </row>
    <row r="15" spans="1:13" ht="22.5" customHeight="1" x14ac:dyDescent="0.3">
      <c r="A15" s="40" t="s">
        <v>199</v>
      </c>
      <c r="B15" s="63">
        <v>764595.23698000005</v>
      </c>
      <c r="C15" s="63">
        <v>968867.28764</v>
      </c>
      <c r="D15" s="52">
        <f t="shared" si="5"/>
        <v>26.716364525998635</v>
      </c>
      <c r="E15" s="65">
        <f t="shared" si="0"/>
        <v>5.3453012870696091</v>
      </c>
      <c r="F15" s="63">
        <v>3828498.7647899999</v>
      </c>
      <c r="G15" s="63">
        <v>3891088.8515699999</v>
      </c>
      <c r="H15" s="52">
        <f t="shared" si="1"/>
        <v>1.6348467277991454</v>
      </c>
      <c r="I15" s="54">
        <f t="shared" si="2"/>
        <v>5.2098325905719491</v>
      </c>
      <c r="J15" s="63">
        <v>11887627.807050001</v>
      </c>
      <c r="K15" s="63">
        <v>12107924.12439</v>
      </c>
      <c r="L15" s="52">
        <f t="shared" si="3"/>
        <v>1.8531562471139285</v>
      </c>
      <c r="M15" s="65">
        <f t="shared" si="4"/>
        <v>5.288004229231877</v>
      </c>
    </row>
    <row r="16" spans="1:13" ht="22.5" customHeight="1" x14ac:dyDescent="0.3">
      <c r="A16" s="40" t="s">
        <v>200</v>
      </c>
      <c r="B16" s="63">
        <v>821957.56577999995</v>
      </c>
      <c r="C16" s="63">
        <v>905034.83675000002</v>
      </c>
      <c r="D16" s="52">
        <f t="shared" si="5"/>
        <v>10.107245730035171</v>
      </c>
      <c r="E16" s="65">
        <f t="shared" si="0"/>
        <v>4.9931336721114858</v>
      </c>
      <c r="F16" s="63">
        <v>3714682.3012299999</v>
      </c>
      <c r="G16" s="63">
        <v>3852955.9544099998</v>
      </c>
      <c r="H16" s="52">
        <f t="shared" si="1"/>
        <v>3.7223547524970022</v>
      </c>
      <c r="I16" s="54">
        <f t="shared" si="2"/>
        <v>5.1587759280346912</v>
      </c>
      <c r="J16" s="63">
        <v>12009724.33272</v>
      </c>
      <c r="K16" s="63">
        <v>11833810.79126</v>
      </c>
      <c r="L16" s="52">
        <f t="shared" si="3"/>
        <v>-1.4647591950194125</v>
      </c>
      <c r="M16" s="65">
        <f t="shared" si="4"/>
        <v>5.1682882110285249</v>
      </c>
    </row>
    <row r="17" spans="1:13" ht="22.5" customHeight="1" x14ac:dyDescent="0.3">
      <c r="A17" s="40" t="s">
        <v>201</v>
      </c>
      <c r="B17" s="63">
        <v>245371.93481999999</v>
      </c>
      <c r="C17" s="63">
        <v>281335.99398000003</v>
      </c>
      <c r="D17" s="52">
        <f t="shared" si="5"/>
        <v>14.656957074729249</v>
      </c>
      <c r="E17" s="65">
        <f t="shared" si="0"/>
        <v>1.5521482352690137</v>
      </c>
      <c r="F17" s="63">
        <v>1058470.23615</v>
      </c>
      <c r="G17" s="63">
        <v>1146637.6837899999</v>
      </c>
      <c r="H17" s="52">
        <f t="shared" si="1"/>
        <v>8.3297049485957722</v>
      </c>
      <c r="I17" s="54">
        <f t="shared" si="2"/>
        <v>1.5352490273196238</v>
      </c>
      <c r="J17" s="63">
        <v>3182978.4452999998</v>
      </c>
      <c r="K17" s="63">
        <v>3575689.4474200001</v>
      </c>
      <c r="L17" s="52">
        <f t="shared" si="3"/>
        <v>12.337846732825952</v>
      </c>
      <c r="M17" s="65">
        <f t="shared" si="4"/>
        <v>1.5616434928170939</v>
      </c>
    </row>
    <row r="18" spans="1:13" ht="22.5" customHeight="1" x14ac:dyDescent="0.3">
      <c r="A18" s="40" t="s">
        <v>202</v>
      </c>
      <c r="B18" s="63">
        <v>220383.20535</v>
      </c>
      <c r="C18" s="63">
        <v>239023.02906</v>
      </c>
      <c r="D18" s="52">
        <f t="shared" si="5"/>
        <v>8.4579147854743706</v>
      </c>
      <c r="E18" s="65">
        <f t="shared" si="0"/>
        <v>1.3187049673086169</v>
      </c>
      <c r="F18" s="63">
        <v>873138.26798999996</v>
      </c>
      <c r="G18" s="63">
        <v>945662.66127000004</v>
      </c>
      <c r="H18" s="52">
        <f t="shared" si="1"/>
        <v>8.3061750857575163</v>
      </c>
      <c r="I18" s="54">
        <f t="shared" si="2"/>
        <v>1.2661607946535518</v>
      </c>
      <c r="J18" s="63">
        <v>2660739.8050199999</v>
      </c>
      <c r="K18" s="63">
        <v>2710521.8920200001</v>
      </c>
      <c r="L18" s="52">
        <f t="shared" si="3"/>
        <v>1.8709866671696631</v>
      </c>
      <c r="M18" s="65">
        <f t="shared" si="4"/>
        <v>1.1837909687222674</v>
      </c>
    </row>
    <row r="19" spans="1:13" ht="22.5" customHeight="1" x14ac:dyDescent="0.3">
      <c r="A19" s="40" t="s">
        <v>203</v>
      </c>
      <c r="B19" s="63">
        <v>190001.93242999999</v>
      </c>
      <c r="C19" s="63">
        <v>189151.13561</v>
      </c>
      <c r="D19" s="52">
        <f t="shared" si="5"/>
        <v>-0.44778324573800687</v>
      </c>
      <c r="E19" s="65">
        <f t="shared" si="0"/>
        <v>1.0435586189411035</v>
      </c>
      <c r="F19" s="63">
        <v>834754.37774000003</v>
      </c>
      <c r="G19" s="63">
        <v>826067.01078999997</v>
      </c>
      <c r="H19" s="52">
        <f t="shared" si="1"/>
        <v>-1.0407093609404106</v>
      </c>
      <c r="I19" s="54">
        <f t="shared" si="2"/>
        <v>1.1060325268783366</v>
      </c>
      <c r="J19" s="63">
        <v>2773162.7282799999</v>
      </c>
      <c r="K19" s="63">
        <v>2594124.63515</v>
      </c>
      <c r="L19" s="52">
        <f t="shared" si="3"/>
        <v>-6.4560976283221869</v>
      </c>
      <c r="M19" s="65">
        <f t="shared" si="4"/>
        <v>1.1329557322047477</v>
      </c>
    </row>
    <row r="20" spans="1:13" ht="22.5" customHeight="1" x14ac:dyDescent="0.3">
      <c r="A20" s="40" t="s">
        <v>204</v>
      </c>
      <c r="B20" s="63">
        <v>167239.10367000001</v>
      </c>
      <c r="C20" s="63">
        <v>149893.19738</v>
      </c>
      <c r="D20" s="52">
        <f t="shared" si="5"/>
        <v>-10.37192014866771</v>
      </c>
      <c r="E20" s="65">
        <f t="shared" si="0"/>
        <v>0.82697012387521351</v>
      </c>
      <c r="F20" s="63">
        <v>654276.73632000003</v>
      </c>
      <c r="G20" s="63">
        <v>655855.15595000004</v>
      </c>
      <c r="H20" s="52">
        <f t="shared" si="1"/>
        <v>0.24124648522242881</v>
      </c>
      <c r="I20" s="54">
        <f t="shared" si="2"/>
        <v>0.87813352418932533</v>
      </c>
      <c r="J20" s="63">
        <v>1768203.8556900001</v>
      </c>
      <c r="K20" s="63">
        <v>2015353.25113</v>
      </c>
      <c r="L20" s="52">
        <f t="shared" si="3"/>
        <v>13.977426564515413</v>
      </c>
      <c r="M20" s="65">
        <f t="shared" si="4"/>
        <v>0.88018362238527525</v>
      </c>
    </row>
    <row r="21" spans="1:13" ht="22.5" customHeight="1" x14ac:dyDescent="0.3">
      <c r="A21" s="40" t="s">
        <v>205</v>
      </c>
      <c r="B21" s="63">
        <v>75903.235029999996</v>
      </c>
      <c r="C21" s="63">
        <v>129359.42509</v>
      </c>
      <c r="D21" s="52">
        <f t="shared" si="5"/>
        <v>70.426761176742971</v>
      </c>
      <c r="E21" s="65">
        <f t="shared" si="0"/>
        <v>0.71368402076248849</v>
      </c>
      <c r="F21" s="63">
        <v>461208.40616999997</v>
      </c>
      <c r="G21" s="63">
        <v>450167.11773</v>
      </c>
      <c r="H21" s="52">
        <f t="shared" si="1"/>
        <v>-2.3939911528694449</v>
      </c>
      <c r="I21" s="54">
        <f t="shared" si="2"/>
        <v>0.60273496972635299</v>
      </c>
      <c r="J21" s="63">
        <v>1307887.5214</v>
      </c>
      <c r="K21" s="63">
        <v>1406945.1938700001</v>
      </c>
      <c r="L21" s="52">
        <f t="shared" si="3"/>
        <v>7.573867847899181</v>
      </c>
      <c r="M21" s="65">
        <f t="shared" si="4"/>
        <v>0.61446801772528037</v>
      </c>
    </row>
    <row r="22" spans="1:13" ht="22.5" customHeight="1" x14ac:dyDescent="0.3">
      <c r="A22" s="40" t="s">
        <v>206</v>
      </c>
      <c r="B22" s="63">
        <v>2846.25756</v>
      </c>
      <c r="C22" s="63">
        <v>223.72702000000001</v>
      </c>
      <c r="D22" s="52">
        <f t="shared" si="5"/>
        <v>-92.139607351627035</v>
      </c>
      <c r="E22" s="65">
        <f t="shared" si="0"/>
        <v>1.2343159307929921E-3</v>
      </c>
      <c r="F22" s="63">
        <v>9870.4147699999994</v>
      </c>
      <c r="G22" s="63">
        <v>3379.8804</v>
      </c>
      <c r="H22" s="52">
        <f t="shared" si="1"/>
        <v>-65.75746330060251</v>
      </c>
      <c r="I22" s="54">
        <f t="shared" si="2"/>
        <v>4.5253685361233854E-3</v>
      </c>
      <c r="J22" s="63">
        <v>37967.164770000003</v>
      </c>
      <c r="K22" s="63">
        <v>67586.55098</v>
      </c>
      <c r="L22" s="52">
        <f t="shared" si="3"/>
        <v>78.0131631883241</v>
      </c>
      <c r="M22" s="65">
        <f t="shared" si="4"/>
        <v>2.9517691368869694E-2</v>
      </c>
    </row>
    <row r="23" spans="1:13" ht="24" customHeight="1" x14ac:dyDescent="0.25">
      <c r="A23" s="56" t="s">
        <v>39</v>
      </c>
      <c r="B23" s="64">
        <f>SUM(B9:B22)</f>
        <v>16266670.529749999</v>
      </c>
      <c r="C23" s="64">
        <f>SUM(C9:C22)</f>
        <v>18125587.98105</v>
      </c>
      <c r="D23" s="62">
        <f t="shared" si="5"/>
        <v>11.427768503088814</v>
      </c>
      <c r="E23" s="66">
        <f t="shared" si="0"/>
        <v>100</v>
      </c>
      <c r="F23" s="55">
        <f>SUM(F9:F22)</f>
        <v>71666555.439319998</v>
      </c>
      <c r="G23" s="55">
        <f>SUM(G9:G22)</f>
        <v>74687406.628220007</v>
      </c>
      <c r="H23" s="62">
        <f>(G23-F23)/F23*100</f>
        <v>4.2151477357632468</v>
      </c>
      <c r="I23" s="58">
        <f t="shared" si="2"/>
        <v>100</v>
      </c>
      <c r="J23" s="64">
        <f>SUM(J9:J22)</f>
        <v>222185907.93412003</v>
      </c>
      <c r="K23" s="64">
        <f>SUM(K9:K22)</f>
        <v>228969637.68406004</v>
      </c>
      <c r="L23" s="62">
        <f t="shared" si="3"/>
        <v>3.0531773202967671</v>
      </c>
      <c r="M23" s="66">
        <f t="shared" si="4"/>
        <v>100</v>
      </c>
    </row>
  </sheetData>
  <mergeCells count="5">
    <mergeCell ref="B7:E7"/>
    <mergeCell ref="F7:I7"/>
    <mergeCell ref="J7:M7"/>
    <mergeCell ref="A6:M6"/>
    <mergeCell ref="C2:K2"/>
  </mergeCells>
  <pageMargins left="0.4" right="0.23622047244094491" top="0.7" bottom="0.35433070866141736" header="0.54" footer="0.51181102362204722"/>
  <pageSetup paperSize="9" scale="7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C7:N60"/>
  <sheetViews>
    <sheetView showGridLines="0" topLeftCell="C1" workbookViewId="0">
      <selection activeCell="O1" sqref="O1"/>
    </sheetView>
  </sheetViews>
  <sheetFormatPr defaultColWidth="9.109375" defaultRowHeight="13.2" x14ac:dyDescent="0.25"/>
  <cols>
    <col min="1" max="2" width="0" hidden="1" customWidth="1"/>
    <col min="10" max="10" width="11.5546875" bestFit="1" customWidth="1"/>
    <col min="11" max="11" width="12.109375" customWidth="1"/>
  </cols>
  <sheetData>
    <row r="7" spans="9:9" x14ac:dyDescent="0.25">
      <c r="I7" s="27"/>
    </row>
    <row r="8" spans="9:9" x14ac:dyDescent="0.25">
      <c r="I8" s="27"/>
    </row>
    <row r="9" spans="9:9" x14ac:dyDescent="0.25">
      <c r="I9" s="27"/>
    </row>
    <row r="10" spans="9:9" x14ac:dyDescent="0.25">
      <c r="I10" s="27"/>
    </row>
    <row r="17" spans="3:14" ht="12.75" customHeight="1" x14ac:dyDescent="0.25"/>
    <row r="21" spans="3:14" x14ac:dyDescent="0.25">
      <c r="C21" s="1"/>
    </row>
    <row r="22" spans="3:14" x14ac:dyDescent="0.25">
      <c r="C22" s="53"/>
    </row>
    <row r="24" spans="3:14" x14ac:dyDescent="0.25">
      <c r="H24" s="27"/>
      <c r="I24" s="27"/>
    </row>
    <row r="25" spans="3:14" x14ac:dyDescent="0.25">
      <c r="H25" s="27"/>
      <c r="I25" s="27"/>
    </row>
    <row r="26" spans="3:14" x14ac:dyDescent="0.25">
      <c r="H26" s="140"/>
      <c r="I26" s="140"/>
      <c r="N26" t="s">
        <v>40</v>
      </c>
    </row>
    <row r="27" spans="3:14" x14ac:dyDescent="0.25">
      <c r="H27" s="140"/>
      <c r="I27" s="140"/>
    </row>
    <row r="28" spans="3:14" ht="12.75" customHeight="1" x14ac:dyDescent="0.25"/>
    <row r="29" spans="3:14" ht="12.75" customHeight="1" x14ac:dyDescent="0.25"/>
    <row r="30" spans="3:14" ht="9.75" customHeight="1" x14ac:dyDescent="0.25"/>
    <row r="37" spans="8:9" x14ac:dyDescent="0.25">
      <c r="H37" s="27"/>
      <c r="I37" s="27"/>
    </row>
    <row r="38" spans="8:9" x14ac:dyDescent="0.25">
      <c r="H38" s="27"/>
      <c r="I38" s="27"/>
    </row>
    <row r="39" spans="8:9" x14ac:dyDescent="0.25">
      <c r="H39" s="140"/>
      <c r="I39" s="140"/>
    </row>
    <row r="40" spans="8:9" x14ac:dyDescent="0.25">
      <c r="H40" s="140"/>
      <c r="I40" s="140"/>
    </row>
    <row r="41" spans="8:9" ht="12.75" customHeight="1" x14ac:dyDescent="0.25"/>
    <row r="42" spans="8:9" ht="13.5" customHeight="1" x14ac:dyDescent="0.25"/>
    <row r="43" spans="8:9" ht="12.75" customHeight="1" x14ac:dyDescent="0.25"/>
    <row r="49" spans="3:9" x14ac:dyDescent="0.25">
      <c r="H49" s="27"/>
      <c r="I49" s="27"/>
    </row>
    <row r="50" spans="3:9" x14ac:dyDescent="0.25">
      <c r="H50" s="27"/>
      <c r="I50" s="27"/>
    </row>
    <row r="51" spans="3:9" x14ac:dyDescent="0.25">
      <c r="H51" s="140"/>
      <c r="I51" s="140"/>
    </row>
    <row r="52" spans="3:9" x14ac:dyDescent="0.25">
      <c r="H52" s="140"/>
      <c r="I52" s="140"/>
    </row>
    <row r="55" spans="3:9" ht="15.75" customHeight="1" x14ac:dyDescent="0.25"/>
    <row r="56" spans="3:9" ht="12.75" customHeight="1" x14ac:dyDescent="0.25"/>
    <row r="57" spans="3:9" ht="12.75" customHeight="1" x14ac:dyDescent="0.25"/>
    <row r="58" spans="3:9" ht="12.75" customHeight="1" x14ac:dyDescent="0.25"/>
    <row r="60" spans="3:9" x14ac:dyDescent="0.25">
      <c r="C60" s="28"/>
    </row>
  </sheetData>
  <mergeCells count="3">
    <mergeCell ref="H26:I27"/>
    <mergeCell ref="H39:I40"/>
    <mergeCell ref="H51:I52"/>
  </mergeCells>
  <pageMargins left="0.74803149606299213" right="0.74803149606299213" top="0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28"/>
  <sheetViews>
    <sheetView showGridLines="0" zoomScale="90" zoomScaleNormal="90" workbookViewId="0">
      <selection activeCell="O1" sqref="O1"/>
    </sheetView>
  </sheetViews>
  <sheetFormatPr defaultColWidth="9.109375" defaultRowHeight="13.2" x14ac:dyDescent="0.25"/>
  <cols>
    <col min="1" max="1" width="3.109375" bestFit="1" customWidth="1"/>
    <col min="2" max="2" width="28" customWidth="1"/>
    <col min="3" max="3" width="11.6640625" customWidth="1"/>
    <col min="4" max="9" width="11.6640625" bestFit="1" customWidth="1"/>
    <col min="10" max="10" width="10.109375" bestFit="1" customWidth="1"/>
    <col min="11" max="14" width="11.6640625" bestFit="1" customWidth="1"/>
    <col min="15" max="15" width="12.6640625" bestFit="1" customWidth="1"/>
    <col min="16" max="16" width="6.6640625" bestFit="1" customWidth="1"/>
  </cols>
  <sheetData>
    <row r="1" spans="1:16" x14ac:dyDescent="0.25"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3" spans="1:16" ht="15.6" x14ac:dyDescent="0.3">
      <c r="A3" s="34"/>
      <c r="B3" s="61" t="s">
        <v>115</v>
      </c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</row>
    <row r="4" spans="1:16" s="36" customFormat="1" x14ac:dyDescent="0.25">
      <c r="A4" s="37"/>
      <c r="B4" s="50" t="s">
        <v>100</v>
      </c>
      <c r="C4" s="50" t="s">
        <v>41</v>
      </c>
      <c r="D4" s="50" t="s">
        <v>42</v>
      </c>
      <c r="E4" s="50" t="s">
        <v>43</v>
      </c>
      <c r="F4" s="50" t="s">
        <v>44</v>
      </c>
      <c r="G4" s="50" t="s">
        <v>45</v>
      </c>
      <c r="H4" s="50" t="s">
        <v>46</v>
      </c>
      <c r="I4" s="50" t="s">
        <v>0</v>
      </c>
      <c r="J4" s="50" t="s">
        <v>99</v>
      </c>
      <c r="K4" s="50" t="s">
        <v>47</v>
      </c>
      <c r="L4" s="50" t="s">
        <v>48</v>
      </c>
      <c r="M4" s="50" t="s">
        <v>49</v>
      </c>
      <c r="N4" s="50" t="s">
        <v>50</v>
      </c>
      <c r="O4" s="51" t="s">
        <v>98</v>
      </c>
      <c r="P4" s="51" t="s">
        <v>97</v>
      </c>
    </row>
    <row r="5" spans="1:16" x14ac:dyDescent="0.25">
      <c r="A5" s="42" t="s">
        <v>96</v>
      </c>
      <c r="B5" s="43" t="s">
        <v>163</v>
      </c>
      <c r="C5" s="67">
        <v>1578138.2185800001</v>
      </c>
      <c r="D5" s="67">
        <v>1487427.15704</v>
      </c>
      <c r="E5" s="67">
        <v>1668537.11607</v>
      </c>
      <c r="F5" s="67">
        <v>1592128.72171</v>
      </c>
      <c r="G5" s="67">
        <v>0</v>
      </c>
      <c r="H5" s="67">
        <v>0</v>
      </c>
      <c r="I5" s="44">
        <v>0</v>
      </c>
      <c r="J5" s="44">
        <v>0</v>
      </c>
      <c r="K5" s="44">
        <v>0</v>
      </c>
      <c r="L5" s="44">
        <v>0</v>
      </c>
      <c r="M5" s="44">
        <v>0</v>
      </c>
      <c r="N5" s="44">
        <v>0</v>
      </c>
      <c r="O5" s="67">
        <v>6326231.2133999998</v>
      </c>
      <c r="P5" s="45">
        <f t="shared" ref="P5:P24" si="0">O5/O$26*100</f>
        <v>8.470278322677343</v>
      </c>
    </row>
    <row r="6" spans="1:16" x14ac:dyDescent="0.25">
      <c r="A6" s="42" t="s">
        <v>95</v>
      </c>
      <c r="B6" s="43" t="s">
        <v>165</v>
      </c>
      <c r="C6" s="67">
        <v>932609.53466999996</v>
      </c>
      <c r="D6" s="67">
        <v>1060026.6555999999</v>
      </c>
      <c r="E6" s="67">
        <v>1176355.88341</v>
      </c>
      <c r="F6" s="67">
        <v>1009184.46094</v>
      </c>
      <c r="G6" s="67">
        <v>0</v>
      </c>
      <c r="H6" s="67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67">
        <v>4178176.53462</v>
      </c>
      <c r="P6" s="45">
        <f t="shared" si="0"/>
        <v>5.5942182534442306</v>
      </c>
    </row>
    <row r="7" spans="1:16" x14ac:dyDescent="0.25">
      <c r="A7" s="42" t="s">
        <v>94</v>
      </c>
      <c r="B7" s="43" t="s">
        <v>164</v>
      </c>
      <c r="C7" s="67">
        <v>1085722.29064</v>
      </c>
      <c r="D7" s="67">
        <v>986240.50361999997</v>
      </c>
      <c r="E7" s="67">
        <v>1037717.0892</v>
      </c>
      <c r="F7" s="67">
        <v>1042385.87468</v>
      </c>
      <c r="G7" s="67">
        <v>0</v>
      </c>
      <c r="H7" s="67">
        <v>0</v>
      </c>
      <c r="I7" s="44">
        <v>0</v>
      </c>
      <c r="J7" s="44">
        <v>0</v>
      </c>
      <c r="K7" s="44">
        <v>0</v>
      </c>
      <c r="L7" s="44">
        <v>0</v>
      </c>
      <c r="M7" s="44">
        <v>0</v>
      </c>
      <c r="N7" s="44">
        <v>0</v>
      </c>
      <c r="O7" s="67">
        <v>4152065.75814</v>
      </c>
      <c r="P7" s="45">
        <f t="shared" si="0"/>
        <v>5.559258174283932</v>
      </c>
    </row>
    <row r="8" spans="1:16" x14ac:dyDescent="0.25">
      <c r="A8" s="42" t="s">
        <v>93</v>
      </c>
      <c r="B8" s="43" t="s">
        <v>166</v>
      </c>
      <c r="C8" s="67">
        <v>1078568.4010699999</v>
      </c>
      <c r="D8" s="67">
        <v>929116.92851</v>
      </c>
      <c r="E8" s="67">
        <v>1117386.7657900001</v>
      </c>
      <c r="F8" s="67">
        <v>976873.61467000004</v>
      </c>
      <c r="G8" s="67">
        <v>0</v>
      </c>
      <c r="H8" s="67">
        <v>0</v>
      </c>
      <c r="I8" s="44">
        <v>0</v>
      </c>
      <c r="J8" s="44">
        <v>0</v>
      </c>
      <c r="K8" s="44">
        <v>0</v>
      </c>
      <c r="L8" s="44">
        <v>0</v>
      </c>
      <c r="M8" s="44">
        <v>0</v>
      </c>
      <c r="N8" s="44">
        <v>0</v>
      </c>
      <c r="O8" s="67">
        <v>4101945.7100399998</v>
      </c>
      <c r="P8" s="45">
        <f t="shared" si="0"/>
        <v>5.4921517498374541</v>
      </c>
    </row>
    <row r="9" spans="1:16" x14ac:dyDescent="0.25">
      <c r="A9" s="42" t="s">
        <v>92</v>
      </c>
      <c r="B9" s="43" t="s">
        <v>169</v>
      </c>
      <c r="C9" s="67">
        <v>824388.75150000001</v>
      </c>
      <c r="D9" s="67">
        <v>883414.27717000002</v>
      </c>
      <c r="E9" s="67">
        <v>852254.62181000004</v>
      </c>
      <c r="F9" s="67">
        <v>719801.46054999996</v>
      </c>
      <c r="G9" s="67">
        <v>0</v>
      </c>
      <c r="H9" s="67">
        <v>0</v>
      </c>
      <c r="I9" s="44">
        <v>0</v>
      </c>
      <c r="J9" s="44">
        <v>0</v>
      </c>
      <c r="K9" s="44">
        <v>0</v>
      </c>
      <c r="L9" s="44">
        <v>0</v>
      </c>
      <c r="M9" s="44">
        <v>0</v>
      </c>
      <c r="N9" s="44">
        <v>0</v>
      </c>
      <c r="O9" s="67">
        <v>3279859.1110299998</v>
      </c>
      <c r="P9" s="45">
        <f t="shared" si="0"/>
        <v>4.3914486512519133</v>
      </c>
    </row>
    <row r="10" spans="1:16" x14ac:dyDescent="0.25">
      <c r="A10" s="42" t="s">
        <v>91</v>
      </c>
      <c r="B10" s="43" t="s">
        <v>167</v>
      </c>
      <c r="C10" s="67">
        <v>773987.51447000005</v>
      </c>
      <c r="D10" s="67">
        <v>768507.50629000005</v>
      </c>
      <c r="E10" s="67">
        <v>853967.52417999995</v>
      </c>
      <c r="F10" s="67">
        <v>845753.35383000004</v>
      </c>
      <c r="G10" s="67">
        <v>0</v>
      </c>
      <c r="H10" s="67">
        <v>0</v>
      </c>
      <c r="I10" s="44">
        <v>0</v>
      </c>
      <c r="J10" s="44">
        <v>0</v>
      </c>
      <c r="K10" s="44">
        <v>0</v>
      </c>
      <c r="L10" s="44">
        <v>0</v>
      </c>
      <c r="M10" s="44">
        <v>0</v>
      </c>
      <c r="N10" s="44">
        <v>0</v>
      </c>
      <c r="O10" s="67">
        <v>3242215.8987699999</v>
      </c>
      <c r="P10" s="45">
        <f t="shared" si="0"/>
        <v>4.3410476345887146</v>
      </c>
    </row>
    <row r="11" spans="1:16" x14ac:dyDescent="0.25">
      <c r="A11" s="42" t="s">
        <v>90</v>
      </c>
      <c r="B11" s="43" t="s">
        <v>168</v>
      </c>
      <c r="C11" s="67">
        <v>793838.24003999995</v>
      </c>
      <c r="D11" s="67">
        <v>704380.08574000001</v>
      </c>
      <c r="E11" s="67">
        <v>905559.10898999998</v>
      </c>
      <c r="F11" s="67">
        <v>817542.02251000004</v>
      </c>
      <c r="G11" s="67">
        <v>0</v>
      </c>
      <c r="H11" s="67">
        <v>0</v>
      </c>
      <c r="I11" s="44">
        <v>0</v>
      </c>
      <c r="J11" s="44">
        <v>0</v>
      </c>
      <c r="K11" s="44">
        <v>0</v>
      </c>
      <c r="L11" s="44">
        <v>0</v>
      </c>
      <c r="M11" s="44">
        <v>0</v>
      </c>
      <c r="N11" s="44">
        <v>0</v>
      </c>
      <c r="O11" s="67">
        <v>3221319.4572800002</v>
      </c>
      <c r="P11" s="45">
        <f t="shared" si="0"/>
        <v>4.3130691005447925</v>
      </c>
    </row>
    <row r="12" spans="1:16" x14ac:dyDescent="0.25">
      <c r="A12" s="42" t="s">
        <v>89</v>
      </c>
      <c r="B12" s="43" t="s">
        <v>170</v>
      </c>
      <c r="C12" s="67">
        <v>570298.27954000002</v>
      </c>
      <c r="D12" s="67">
        <v>558872.71537999995</v>
      </c>
      <c r="E12" s="67">
        <v>840411.94898999995</v>
      </c>
      <c r="F12" s="67">
        <v>586851.16735</v>
      </c>
      <c r="G12" s="67">
        <v>0</v>
      </c>
      <c r="H12" s="67">
        <v>0</v>
      </c>
      <c r="I12" s="44">
        <v>0</v>
      </c>
      <c r="J12" s="44">
        <v>0</v>
      </c>
      <c r="K12" s="44">
        <v>0</v>
      </c>
      <c r="L12" s="44">
        <v>0</v>
      </c>
      <c r="M12" s="44">
        <v>0</v>
      </c>
      <c r="N12" s="44">
        <v>0</v>
      </c>
      <c r="O12" s="67">
        <v>2556434.1112600002</v>
      </c>
      <c r="P12" s="45">
        <f t="shared" si="0"/>
        <v>3.4228449301840844</v>
      </c>
    </row>
    <row r="13" spans="1:16" x14ac:dyDescent="0.25">
      <c r="A13" s="42" t="s">
        <v>88</v>
      </c>
      <c r="B13" s="43" t="s">
        <v>172</v>
      </c>
      <c r="C13" s="67">
        <v>865200.49054999999</v>
      </c>
      <c r="D13" s="67">
        <v>597445.37065000006</v>
      </c>
      <c r="E13" s="67">
        <v>379289.74906</v>
      </c>
      <c r="F13" s="67">
        <v>534254.66104000004</v>
      </c>
      <c r="G13" s="67">
        <v>0</v>
      </c>
      <c r="H13" s="67">
        <v>0</v>
      </c>
      <c r="I13" s="44">
        <v>0</v>
      </c>
      <c r="J13" s="44">
        <v>0</v>
      </c>
      <c r="K13" s="44">
        <v>0</v>
      </c>
      <c r="L13" s="44">
        <v>0</v>
      </c>
      <c r="M13" s="44">
        <v>0</v>
      </c>
      <c r="N13" s="44">
        <v>0</v>
      </c>
      <c r="O13" s="67">
        <v>2376190.2713000001</v>
      </c>
      <c r="P13" s="45">
        <f t="shared" si="0"/>
        <v>3.1815139640987034</v>
      </c>
    </row>
    <row r="14" spans="1:16" x14ac:dyDescent="0.25">
      <c r="A14" s="42" t="s">
        <v>87</v>
      </c>
      <c r="B14" s="43" t="s">
        <v>171</v>
      </c>
      <c r="C14" s="67">
        <v>542715.82635999995</v>
      </c>
      <c r="D14" s="67">
        <v>551881.77763999999</v>
      </c>
      <c r="E14" s="67">
        <v>578184.70022</v>
      </c>
      <c r="F14" s="67">
        <v>565440.91657999996</v>
      </c>
      <c r="G14" s="67">
        <v>0</v>
      </c>
      <c r="H14" s="67">
        <v>0</v>
      </c>
      <c r="I14" s="44">
        <v>0</v>
      </c>
      <c r="J14" s="44">
        <v>0</v>
      </c>
      <c r="K14" s="44">
        <v>0</v>
      </c>
      <c r="L14" s="44">
        <v>0</v>
      </c>
      <c r="M14" s="44">
        <v>0</v>
      </c>
      <c r="N14" s="44">
        <v>0</v>
      </c>
      <c r="O14" s="67">
        <v>2238223.2207999998</v>
      </c>
      <c r="P14" s="45">
        <f t="shared" si="0"/>
        <v>2.9967879751689037</v>
      </c>
    </row>
    <row r="15" spans="1:16" x14ac:dyDescent="0.25">
      <c r="A15" s="42" t="s">
        <v>86</v>
      </c>
      <c r="B15" s="43" t="s">
        <v>207</v>
      </c>
      <c r="C15" s="67">
        <v>424437.55884000001</v>
      </c>
      <c r="D15" s="67">
        <v>483361.79872000002</v>
      </c>
      <c r="E15" s="67">
        <v>550723.81073999999</v>
      </c>
      <c r="F15" s="67">
        <v>511360.9252</v>
      </c>
      <c r="G15" s="67">
        <v>0</v>
      </c>
      <c r="H15" s="67">
        <v>0</v>
      </c>
      <c r="I15" s="44">
        <v>0</v>
      </c>
      <c r="J15" s="44">
        <v>0</v>
      </c>
      <c r="K15" s="44">
        <v>0</v>
      </c>
      <c r="L15" s="44">
        <v>0</v>
      </c>
      <c r="M15" s="44">
        <v>0</v>
      </c>
      <c r="N15" s="44">
        <v>0</v>
      </c>
      <c r="O15" s="67">
        <v>1969884.0935</v>
      </c>
      <c r="P15" s="45">
        <f t="shared" si="0"/>
        <v>2.6375050124657773</v>
      </c>
    </row>
    <row r="16" spans="1:16" x14ac:dyDescent="0.25">
      <c r="A16" s="42" t="s">
        <v>85</v>
      </c>
      <c r="B16" s="43" t="s">
        <v>208</v>
      </c>
      <c r="C16" s="67">
        <v>429834.65097000002</v>
      </c>
      <c r="D16" s="67">
        <v>463641.18429</v>
      </c>
      <c r="E16" s="67">
        <v>536052.00419999997</v>
      </c>
      <c r="F16" s="67">
        <v>465343.55916</v>
      </c>
      <c r="G16" s="67">
        <v>0</v>
      </c>
      <c r="H16" s="67">
        <v>0</v>
      </c>
      <c r="I16" s="44">
        <v>0</v>
      </c>
      <c r="J16" s="44">
        <v>0</v>
      </c>
      <c r="K16" s="44">
        <v>0</v>
      </c>
      <c r="L16" s="44">
        <v>0</v>
      </c>
      <c r="M16" s="44">
        <v>0</v>
      </c>
      <c r="N16" s="44">
        <v>0</v>
      </c>
      <c r="O16" s="67">
        <v>1894871.3986200001</v>
      </c>
      <c r="P16" s="45">
        <f t="shared" si="0"/>
        <v>2.5370694795339688</v>
      </c>
    </row>
    <row r="17" spans="1:16" x14ac:dyDescent="0.25">
      <c r="A17" s="42" t="s">
        <v>84</v>
      </c>
      <c r="B17" s="43" t="s">
        <v>209</v>
      </c>
      <c r="C17" s="67">
        <v>365577.31928</v>
      </c>
      <c r="D17" s="67">
        <v>348907.22459</v>
      </c>
      <c r="E17" s="67">
        <v>467071.08798000001</v>
      </c>
      <c r="F17" s="67">
        <v>385088.50766</v>
      </c>
      <c r="G17" s="67">
        <v>0</v>
      </c>
      <c r="H17" s="67">
        <v>0</v>
      </c>
      <c r="I17" s="44">
        <v>0</v>
      </c>
      <c r="J17" s="44">
        <v>0</v>
      </c>
      <c r="K17" s="44">
        <v>0</v>
      </c>
      <c r="L17" s="44">
        <v>0</v>
      </c>
      <c r="M17" s="44">
        <v>0</v>
      </c>
      <c r="N17" s="44">
        <v>0</v>
      </c>
      <c r="O17" s="67">
        <v>1566644.1395099999</v>
      </c>
      <c r="P17" s="45">
        <f t="shared" si="0"/>
        <v>2.0976014702297303</v>
      </c>
    </row>
    <row r="18" spans="1:16" x14ac:dyDescent="0.25">
      <c r="A18" s="42" t="s">
        <v>83</v>
      </c>
      <c r="B18" s="43" t="s">
        <v>210</v>
      </c>
      <c r="C18" s="67">
        <v>360245.44335000002</v>
      </c>
      <c r="D18" s="67">
        <v>366369.58046000003</v>
      </c>
      <c r="E18" s="67">
        <v>363599.42592000001</v>
      </c>
      <c r="F18" s="67">
        <v>390443.55826999998</v>
      </c>
      <c r="G18" s="67">
        <v>0</v>
      </c>
      <c r="H18" s="67">
        <v>0</v>
      </c>
      <c r="I18" s="44">
        <v>0</v>
      </c>
      <c r="J18" s="44">
        <v>0</v>
      </c>
      <c r="K18" s="44">
        <v>0</v>
      </c>
      <c r="L18" s="44">
        <v>0</v>
      </c>
      <c r="M18" s="44">
        <v>0</v>
      </c>
      <c r="N18" s="44">
        <v>0</v>
      </c>
      <c r="O18" s="67">
        <v>1480658.0079999999</v>
      </c>
      <c r="P18" s="45">
        <f t="shared" si="0"/>
        <v>1.9824734514754805</v>
      </c>
    </row>
    <row r="19" spans="1:16" x14ac:dyDescent="0.25">
      <c r="A19" s="42" t="s">
        <v>82</v>
      </c>
      <c r="B19" s="43" t="s">
        <v>211</v>
      </c>
      <c r="C19" s="67">
        <v>255522.9804</v>
      </c>
      <c r="D19" s="67">
        <v>240552.88699</v>
      </c>
      <c r="E19" s="67">
        <v>387629.18190999998</v>
      </c>
      <c r="F19" s="67">
        <v>294313.66644</v>
      </c>
      <c r="G19" s="67">
        <v>0</v>
      </c>
      <c r="H19" s="67">
        <v>0</v>
      </c>
      <c r="I19" s="44">
        <v>0</v>
      </c>
      <c r="J19" s="44">
        <v>0</v>
      </c>
      <c r="K19" s="44">
        <v>0</v>
      </c>
      <c r="L19" s="44">
        <v>0</v>
      </c>
      <c r="M19" s="44">
        <v>0</v>
      </c>
      <c r="N19" s="44">
        <v>0</v>
      </c>
      <c r="O19" s="67">
        <v>1178018.7157399999</v>
      </c>
      <c r="P19" s="45">
        <f t="shared" si="0"/>
        <v>1.5772655242991065</v>
      </c>
    </row>
    <row r="20" spans="1:16" x14ac:dyDescent="0.25">
      <c r="A20" s="42" t="s">
        <v>81</v>
      </c>
      <c r="B20" s="43" t="s">
        <v>212</v>
      </c>
      <c r="C20" s="67">
        <v>283371.36609000002</v>
      </c>
      <c r="D20" s="67">
        <v>271041.00732999999</v>
      </c>
      <c r="E20" s="67">
        <v>354154.89539000002</v>
      </c>
      <c r="F20" s="67">
        <v>257549.35328000001</v>
      </c>
      <c r="G20" s="67">
        <v>0</v>
      </c>
      <c r="H20" s="67">
        <v>0</v>
      </c>
      <c r="I20" s="44">
        <v>0</v>
      </c>
      <c r="J20" s="44">
        <v>0</v>
      </c>
      <c r="K20" s="44">
        <v>0</v>
      </c>
      <c r="L20" s="44">
        <v>0</v>
      </c>
      <c r="M20" s="44">
        <v>0</v>
      </c>
      <c r="N20" s="44">
        <v>0</v>
      </c>
      <c r="O20" s="67">
        <v>1166116.62209</v>
      </c>
      <c r="P20" s="45">
        <f t="shared" si="0"/>
        <v>1.5613296467699183</v>
      </c>
    </row>
    <row r="21" spans="1:16" x14ac:dyDescent="0.25">
      <c r="A21" s="42" t="s">
        <v>80</v>
      </c>
      <c r="B21" s="43" t="s">
        <v>213</v>
      </c>
      <c r="C21" s="67">
        <v>376044.6079</v>
      </c>
      <c r="D21" s="67">
        <v>257842.61828</v>
      </c>
      <c r="E21" s="67">
        <v>298824.44397000002</v>
      </c>
      <c r="F21" s="67">
        <v>219824.46851000001</v>
      </c>
      <c r="G21" s="67">
        <v>0</v>
      </c>
      <c r="H21" s="67">
        <v>0</v>
      </c>
      <c r="I21" s="44">
        <v>0</v>
      </c>
      <c r="J21" s="44">
        <v>0</v>
      </c>
      <c r="K21" s="44">
        <v>0</v>
      </c>
      <c r="L21" s="44">
        <v>0</v>
      </c>
      <c r="M21" s="44">
        <v>0</v>
      </c>
      <c r="N21" s="44">
        <v>0</v>
      </c>
      <c r="O21" s="67">
        <v>1152536.1386599999</v>
      </c>
      <c r="P21" s="45">
        <f t="shared" si="0"/>
        <v>1.5431465499894916</v>
      </c>
    </row>
    <row r="22" spans="1:16" x14ac:dyDescent="0.25">
      <c r="A22" s="42" t="s">
        <v>79</v>
      </c>
      <c r="B22" s="43" t="s">
        <v>214</v>
      </c>
      <c r="C22" s="67">
        <v>255325.45451000001</v>
      </c>
      <c r="D22" s="67">
        <v>298317.84649000003</v>
      </c>
      <c r="E22" s="67">
        <v>264609.84155999997</v>
      </c>
      <c r="F22" s="67">
        <v>219674.65569000001</v>
      </c>
      <c r="G22" s="67">
        <v>0</v>
      </c>
      <c r="H22" s="67">
        <v>0</v>
      </c>
      <c r="I22" s="44">
        <v>0</v>
      </c>
      <c r="J22" s="44">
        <v>0</v>
      </c>
      <c r="K22" s="44">
        <v>0</v>
      </c>
      <c r="L22" s="44">
        <v>0</v>
      </c>
      <c r="M22" s="44">
        <v>0</v>
      </c>
      <c r="N22" s="44">
        <v>0</v>
      </c>
      <c r="O22" s="67">
        <v>1037927.79825</v>
      </c>
      <c r="P22" s="45">
        <f t="shared" si="0"/>
        <v>1.3896958605305594</v>
      </c>
    </row>
    <row r="23" spans="1:16" x14ac:dyDescent="0.25">
      <c r="A23" s="42" t="s">
        <v>78</v>
      </c>
      <c r="B23" s="43" t="s">
        <v>215</v>
      </c>
      <c r="C23" s="67">
        <v>233524.61867</v>
      </c>
      <c r="D23" s="67">
        <v>229902.30658</v>
      </c>
      <c r="E23" s="67">
        <v>271859.63026000001</v>
      </c>
      <c r="F23" s="67">
        <v>274982.49008999998</v>
      </c>
      <c r="G23" s="67">
        <v>0</v>
      </c>
      <c r="H23" s="67">
        <v>0</v>
      </c>
      <c r="I23" s="44">
        <v>0</v>
      </c>
      <c r="J23" s="44">
        <v>0</v>
      </c>
      <c r="K23" s="44">
        <v>0</v>
      </c>
      <c r="L23" s="44">
        <v>0</v>
      </c>
      <c r="M23" s="44">
        <v>0</v>
      </c>
      <c r="N23" s="44">
        <v>0</v>
      </c>
      <c r="O23" s="67">
        <v>1010269.0456</v>
      </c>
      <c r="P23" s="45">
        <f t="shared" si="0"/>
        <v>1.3526631747021705</v>
      </c>
    </row>
    <row r="24" spans="1:16" x14ac:dyDescent="0.25">
      <c r="A24" s="42" t="s">
        <v>77</v>
      </c>
      <c r="B24" s="43" t="s">
        <v>216</v>
      </c>
      <c r="C24" s="67">
        <v>213604.39220999999</v>
      </c>
      <c r="D24" s="67">
        <v>277623.00774999999</v>
      </c>
      <c r="E24" s="67">
        <v>225685.95537000001</v>
      </c>
      <c r="F24" s="67">
        <v>229356.37695999999</v>
      </c>
      <c r="G24" s="67">
        <v>0</v>
      </c>
      <c r="H24" s="67">
        <v>0</v>
      </c>
      <c r="I24" s="44">
        <v>0</v>
      </c>
      <c r="J24" s="44">
        <v>0</v>
      </c>
      <c r="K24" s="44">
        <v>0</v>
      </c>
      <c r="L24" s="44">
        <v>0</v>
      </c>
      <c r="M24" s="44">
        <v>0</v>
      </c>
      <c r="N24" s="44">
        <v>0</v>
      </c>
      <c r="O24" s="67">
        <v>946269.73228999996</v>
      </c>
      <c r="P24" s="45">
        <f t="shared" si="0"/>
        <v>1.2669736104245182</v>
      </c>
    </row>
    <row r="25" spans="1:16" x14ac:dyDescent="0.25">
      <c r="A25" s="46"/>
      <c r="B25" s="141" t="s">
        <v>76</v>
      </c>
      <c r="C25" s="141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68">
        <f>SUM(O5:O24)</f>
        <v>49075856.9789</v>
      </c>
      <c r="P25" s="48">
        <f>SUM(P5:P24)</f>
        <v>65.708342536500808</v>
      </c>
    </row>
    <row r="26" spans="1:16" ht="13.5" customHeight="1" x14ac:dyDescent="0.25">
      <c r="A26" s="46"/>
      <c r="B26" s="142" t="s">
        <v>75</v>
      </c>
      <c r="C26" s="142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68">
        <v>74687406.628220007</v>
      </c>
      <c r="P26" s="44">
        <f>O26/O$26*100</f>
        <v>100</v>
      </c>
    </row>
    <row r="27" spans="1:16" x14ac:dyDescent="0.25">
      <c r="B27" s="35"/>
    </row>
    <row r="28" spans="1:16" x14ac:dyDescent="0.25">
      <c r="B28" s="27"/>
    </row>
  </sheetData>
  <mergeCells count="2">
    <mergeCell ref="B25:C25"/>
    <mergeCell ref="B26:C26"/>
  </mergeCells>
  <pageMargins left="0.31" right="0.36" top="0.98425196850393704" bottom="0.98425196850393704" header="0.51181102362204722" footer="0.51181102362204722"/>
  <pageSetup paperSize="9" scale="75" orientation="landscape" r:id="rId1"/>
  <headerFooter alignWithMargins="0"/>
  <ignoredErrors>
    <ignoredError sqref="P25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2"/>
  <sheetViews>
    <sheetView showGridLines="0" zoomScaleNormal="100" workbookViewId="0">
      <selection activeCell="U1" sqref="U1"/>
    </sheetView>
  </sheetViews>
  <sheetFormatPr defaultColWidth="9.109375" defaultRowHeight="13.2" x14ac:dyDescent="0.25"/>
  <sheetData>
    <row r="22" spans="1:1" x14ac:dyDescent="0.25">
      <c r="A22" t="s">
        <v>105</v>
      </c>
    </row>
  </sheetData>
  <pageMargins left="0.75" right="0.75" top="1" bottom="1" header="0.5" footer="0.5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127"/>
  <sheetViews>
    <sheetView showGridLines="0" workbookViewId="0">
      <selection activeCell="L1" sqref="L1"/>
    </sheetView>
  </sheetViews>
  <sheetFormatPr defaultColWidth="9.109375" defaultRowHeight="13.2" x14ac:dyDescent="0.25"/>
  <cols>
    <col min="5" max="5" width="10.5546875" customWidth="1"/>
  </cols>
  <sheetData>
    <row r="1" spans="2:2" ht="13.8" x14ac:dyDescent="0.25">
      <c r="B1" s="29" t="s">
        <v>2</v>
      </c>
    </row>
    <row r="2" spans="2:2" ht="13.8" x14ac:dyDescent="0.25">
      <c r="B2" s="29" t="s">
        <v>51</v>
      </c>
    </row>
    <row r="13" spans="2:2" ht="12.75" customHeight="1" x14ac:dyDescent="0.25"/>
    <row r="30" ht="12.75" customHeight="1" x14ac:dyDescent="0.25"/>
    <row r="46" ht="12.75" customHeight="1" x14ac:dyDescent="0.25"/>
    <row r="60" ht="12.75" customHeight="1" x14ac:dyDescent="0.25"/>
    <row r="80" ht="12.75" customHeight="1" x14ac:dyDescent="0.25"/>
    <row r="84" ht="3.75" customHeight="1" x14ac:dyDescent="0.25"/>
    <row r="95" ht="12.75" customHeight="1" x14ac:dyDescent="0.25"/>
    <row r="105" spans="1:1" ht="3.75" customHeight="1" x14ac:dyDescent="0.25"/>
    <row r="112" spans="1:1" x14ac:dyDescent="0.25">
      <c r="A112" s="28"/>
    </row>
    <row r="113" ht="12.75" customHeight="1" x14ac:dyDescent="0.25"/>
    <row r="127" ht="12.75" customHeight="1" x14ac:dyDescent="0.25"/>
  </sheetData>
  <pageMargins left="0.19685039370078741" right="0.19685039370078741" top="0.19685039370078741" bottom="0.19685039370078741" header="0.51181102362204722" footer="0.51181102362204722"/>
  <pageSetup paperSize="9" orientation="portrait" horizontalDpi="429496729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SEKTOR_USD</vt:lpstr>
      <vt:lpstr>SECILMIS_ISTATISTIK</vt:lpstr>
      <vt:lpstr>SEKTOR_TL</vt:lpstr>
      <vt:lpstr>USDvsTL</vt:lpstr>
      <vt:lpstr>GEN_SEK</vt:lpstr>
      <vt:lpstr>Toplam İhracat  bar gra</vt:lpstr>
      <vt:lpstr>ULKE</vt:lpstr>
      <vt:lpstr>KARŞL.</vt:lpstr>
      <vt:lpstr>SEKT1</vt:lpstr>
      <vt:lpstr>SEKT2 </vt:lpstr>
      <vt:lpstr>SEKT3 </vt:lpstr>
      <vt:lpstr>SEKT4 </vt:lpstr>
      <vt:lpstr>SEKT5 </vt:lpstr>
      <vt:lpstr>2002_2025_AYLIK_IHR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Kübra  Ulutaş</dc:creator>
  <cp:lastModifiedBy>Çağrı KÖKSAL</cp:lastModifiedBy>
  <cp:lastPrinted>2016-02-26T09:44:09Z</cp:lastPrinted>
  <dcterms:created xsi:type="dcterms:W3CDTF">2013-08-01T04:41:02Z</dcterms:created>
  <dcterms:modified xsi:type="dcterms:W3CDTF">2025-05-01T16:10:42Z</dcterms:modified>
</cp:coreProperties>
</file>