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m-fsvr01\SHARE\EKONOMIK ARASTIRMALAR\SUBE\Ihracat Rakam Açıklama Dosyaları\2025\202505 - Mayıs\dağıtım\tam\"/>
    </mc:Choice>
  </mc:AlternateContent>
  <xr:revisionPtr revIDLastSave="0" documentId="13_ncr:1_{995FBC4C-1CBC-4B8D-AE11-CC557D0153A8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5_AYLIK_IHR" sheetId="22" r:id="rId14"/>
  </sheets>
  <definedNames>
    <definedName name="_xlnm._FilterDatabase" localSheetId="13" hidden="1">'2002_2025_AYLIK_IHR'!$A$1:$O$83</definedName>
  </definedNames>
  <calcPr calcId="191029"/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K44" i="1"/>
  <c r="L44" i="1" s="1"/>
  <c r="J44" i="1"/>
  <c r="G44" i="1"/>
  <c r="I44" i="1" s="1"/>
  <c r="F44" i="1"/>
  <c r="C44" i="1"/>
  <c r="E44" i="1" s="1"/>
  <c r="B44" i="1"/>
  <c r="D44" i="1" s="1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G24" i="22"/>
  <c r="F24" i="22"/>
  <c r="E24" i="22"/>
  <c r="D24" i="22"/>
  <c r="C24" i="22"/>
  <c r="K29" i="1"/>
  <c r="J29" i="1"/>
  <c r="G29" i="1"/>
  <c r="F29" i="1"/>
  <c r="C29" i="1"/>
  <c r="B29" i="1"/>
  <c r="M44" i="1" l="1"/>
  <c r="H44" i="1"/>
  <c r="O83" i="22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L16" i="2" s="1"/>
  <c r="G16" i="3" s="1"/>
  <c r="K15" i="2"/>
  <c r="K14" i="2"/>
  <c r="K13" i="2"/>
  <c r="K12" i="2"/>
  <c r="K11" i="2"/>
  <c r="K10" i="2"/>
  <c r="J42" i="2"/>
  <c r="L42" i="2" s="1"/>
  <c r="G42" i="3" s="1"/>
  <c r="J40" i="2"/>
  <c r="J39" i="2"/>
  <c r="J38" i="2"/>
  <c r="J37" i="2"/>
  <c r="J36" i="2"/>
  <c r="J35" i="2"/>
  <c r="J34" i="2"/>
  <c r="L34" i="2" s="1"/>
  <c r="G34" i="3" s="1"/>
  <c r="J33" i="2"/>
  <c r="J32" i="2"/>
  <c r="J31" i="2"/>
  <c r="J30" i="2"/>
  <c r="J28" i="2"/>
  <c r="J26" i="2"/>
  <c r="J25" i="2"/>
  <c r="J24" i="2"/>
  <c r="L24" i="2" s="1"/>
  <c r="G24" i="3" s="1"/>
  <c r="J21" i="2"/>
  <c r="L21" i="2" s="1"/>
  <c r="G21" i="3" s="1"/>
  <c r="J19" i="2"/>
  <c r="J17" i="2"/>
  <c r="J16" i="2"/>
  <c r="J15" i="2"/>
  <c r="J14" i="2"/>
  <c r="J13" i="2"/>
  <c r="L13" i="2" s="1"/>
  <c r="G13" i="3" s="1"/>
  <c r="J12" i="2"/>
  <c r="L12" i="2" s="1"/>
  <c r="G12" i="3" s="1"/>
  <c r="J11" i="2"/>
  <c r="L11" i="2" s="1"/>
  <c r="G11" i="3" s="1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H13" i="2" s="1"/>
  <c r="E13" i="3" s="1"/>
  <c r="G12" i="2"/>
  <c r="G11" i="2"/>
  <c r="G10" i="2"/>
  <c r="F42" i="2"/>
  <c r="F40" i="2"/>
  <c r="H40" i="2" s="1"/>
  <c r="E40" i="3" s="1"/>
  <c r="F39" i="2"/>
  <c r="H39" i="2" s="1"/>
  <c r="E39" i="3" s="1"/>
  <c r="F38" i="2"/>
  <c r="F37" i="2"/>
  <c r="F36" i="2"/>
  <c r="F35" i="2"/>
  <c r="F34" i="2"/>
  <c r="F33" i="2"/>
  <c r="F32" i="2"/>
  <c r="H32" i="2" s="1"/>
  <c r="E32" i="3" s="1"/>
  <c r="F31" i="2"/>
  <c r="H31" i="2" s="1"/>
  <c r="E31" i="3" s="1"/>
  <c r="F30" i="2"/>
  <c r="F28" i="2"/>
  <c r="F26" i="2"/>
  <c r="F25" i="2"/>
  <c r="F24" i="2"/>
  <c r="F21" i="2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H10" i="2" s="1"/>
  <c r="E10" i="3" s="1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D10" i="2" s="1"/>
  <c r="C10" i="3" s="1"/>
  <c r="B42" i="2"/>
  <c r="B40" i="2"/>
  <c r="D40" i="2" s="1"/>
  <c r="C40" i="3" s="1"/>
  <c r="B39" i="2"/>
  <c r="B38" i="2"/>
  <c r="B37" i="2"/>
  <c r="B36" i="2"/>
  <c r="B35" i="2"/>
  <c r="B34" i="2"/>
  <c r="B33" i="2"/>
  <c r="B32" i="2"/>
  <c r="D32" i="2" s="1"/>
  <c r="C32" i="3" s="1"/>
  <c r="B31" i="2"/>
  <c r="B30" i="2"/>
  <c r="B28" i="2"/>
  <c r="B26" i="2"/>
  <c r="B25" i="2"/>
  <c r="B24" i="2"/>
  <c r="B21" i="2"/>
  <c r="D21" i="2" s="1"/>
  <c r="C21" i="3" s="1"/>
  <c r="B19" i="2"/>
  <c r="D19" i="2" s="1"/>
  <c r="C19" i="3" s="1"/>
  <c r="B17" i="2"/>
  <c r="B16" i="2"/>
  <c r="B15" i="2"/>
  <c r="B14" i="2"/>
  <c r="B13" i="2"/>
  <c r="B12" i="2"/>
  <c r="B11" i="2"/>
  <c r="D11" i="2" s="1"/>
  <c r="C11" i="3" s="1"/>
  <c r="B10" i="2"/>
  <c r="C7" i="2"/>
  <c r="B7" i="2"/>
  <c r="F6" i="2"/>
  <c r="B6" i="2"/>
  <c r="K41" i="1"/>
  <c r="K41" i="2" s="1"/>
  <c r="J41" i="1"/>
  <c r="J41" i="2" s="1"/>
  <c r="G41" i="1"/>
  <c r="G41" i="2" s="1"/>
  <c r="F41" i="1"/>
  <c r="H41" i="1" s="1"/>
  <c r="D41" i="3" s="1"/>
  <c r="F41" i="2"/>
  <c r="C41" i="1"/>
  <c r="C41" i="2" s="1"/>
  <c r="B41" i="1"/>
  <c r="B41" i="2" s="1"/>
  <c r="K29" i="2"/>
  <c r="J29" i="2"/>
  <c r="G29" i="2"/>
  <c r="C29" i="2"/>
  <c r="B29" i="2"/>
  <c r="K27" i="1"/>
  <c r="J27" i="1"/>
  <c r="G27" i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/>
  <c r="B20" i="1"/>
  <c r="B20" i="2" s="1"/>
  <c r="K18" i="1"/>
  <c r="K18" i="2" s="1"/>
  <c r="J18" i="1"/>
  <c r="J18" i="2" s="1"/>
  <c r="G18" i="1"/>
  <c r="F18" i="1"/>
  <c r="H18" i="1" s="1"/>
  <c r="D18" i="3" s="1"/>
  <c r="F18" i="2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G27" i="2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L28" i="2"/>
  <c r="G28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5" i="3"/>
  <c r="B45" i="3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13" i="2"/>
  <c r="C13" i="3" s="1"/>
  <c r="D44" i="3"/>
  <c r="H12" i="2"/>
  <c r="E12" i="3" s="1"/>
  <c r="H24" i="2"/>
  <c r="E24" i="3" s="1"/>
  <c r="H42" i="2"/>
  <c r="E42" i="3" s="1"/>
  <c r="F45" i="3"/>
  <c r="F44" i="3"/>
  <c r="D12" i="2" l="1"/>
  <c r="C12" i="3" s="1"/>
  <c r="D24" i="2"/>
  <c r="C24" i="3" s="1"/>
  <c r="L36" i="2"/>
  <c r="G36" i="3" s="1"/>
  <c r="D15" i="2"/>
  <c r="C15" i="3" s="1"/>
  <c r="D28" i="2"/>
  <c r="C28" i="3" s="1"/>
  <c r="D37" i="2"/>
  <c r="C37" i="3" s="1"/>
  <c r="H21" i="2"/>
  <c r="E21" i="3" s="1"/>
  <c r="L37" i="2"/>
  <c r="G37" i="3" s="1"/>
  <c r="D17" i="2"/>
  <c r="C17" i="3" s="1"/>
  <c r="D31" i="2"/>
  <c r="C31" i="3" s="1"/>
  <c r="D39" i="2"/>
  <c r="C39" i="3" s="1"/>
  <c r="H35" i="2"/>
  <c r="E35" i="3" s="1"/>
  <c r="H14" i="2"/>
  <c r="E14" i="3" s="1"/>
  <c r="H26" i="2"/>
  <c r="E26" i="3" s="1"/>
  <c r="H36" i="2"/>
  <c r="E36" i="3" s="1"/>
  <c r="H15" i="2"/>
  <c r="E15" i="3" s="1"/>
  <c r="H28" i="2"/>
  <c r="E28" i="3" s="1"/>
  <c r="H37" i="2"/>
  <c r="E37" i="3" s="1"/>
  <c r="L10" i="2"/>
  <c r="G10" i="3" s="1"/>
  <c r="L32" i="2"/>
  <c r="G32" i="3" s="1"/>
  <c r="L40" i="2"/>
  <c r="G40" i="3" s="1"/>
  <c r="H16" i="2"/>
  <c r="E16" i="3" s="1"/>
  <c r="H30" i="2"/>
  <c r="E30" i="3" s="1"/>
  <c r="H38" i="2"/>
  <c r="E38" i="3" s="1"/>
  <c r="H27" i="2"/>
  <c r="E27" i="3" s="1"/>
  <c r="D16" i="2"/>
  <c r="C16" i="3" s="1"/>
  <c r="D30" i="2"/>
  <c r="C30" i="3" s="1"/>
  <c r="D14" i="2"/>
  <c r="C14" i="3" s="1"/>
  <c r="D26" i="2"/>
  <c r="C26" i="3" s="1"/>
  <c r="L35" i="2"/>
  <c r="G35" i="3" s="1"/>
  <c r="H11" i="2"/>
  <c r="E11" i="3" s="1"/>
  <c r="D45" i="2"/>
  <c r="C45" i="3" s="1"/>
  <c r="L17" i="2"/>
  <c r="G17" i="3" s="1"/>
  <c r="L31" i="2"/>
  <c r="G31" i="3" s="1"/>
  <c r="P25" i="23"/>
  <c r="G22" i="1"/>
  <c r="G22" i="2" s="1"/>
  <c r="O25" i="23"/>
  <c r="L41" i="2"/>
  <c r="G41" i="3" s="1"/>
  <c r="L41" i="1"/>
  <c r="F41" i="3" s="1"/>
  <c r="H41" i="2"/>
  <c r="E41" i="3" s="1"/>
  <c r="L38" i="2"/>
  <c r="G38" i="3" s="1"/>
  <c r="D38" i="2"/>
  <c r="C38" i="3" s="1"/>
  <c r="D35" i="2"/>
  <c r="C35" i="3" s="1"/>
  <c r="H34" i="2"/>
  <c r="E34" i="3" s="1"/>
  <c r="D34" i="2"/>
  <c r="C34" i="3" s="1"/>
  <c r="D33" i="2"/>
  <c r="C33" i="3" s="1"/>
  <c r="L29" i="2"/>
  <c r="G29" i="3" s="1"/>
  <c r="L29" i="1"/>
  <c r="F29" i="3" s="1"/>
  <c r="D29" i="2"/>
  <c r="C29" i="3" s="1"/>
  <c r="K22" i="1"/>
  <c r="K22" i="2" s="1"/>
  <c r="L26" i="2"/>
  <c r="G26" i="3" s="1"/>
  <c r="J22" i="1"/>
  <c r="J22" i="2" s="1"/>
  <c r="L23" i="1"/>
  <c r="F23" i="3" s="1"/>
  <c r="H25" i="2"/>
  <c r="E25" i="3" s="1"/>
  <c r="H23" i="1"/>
  <c r="D23" i="3" s="1"/>
  <c r="G23" i="2"/>
  <c r="H23" i="2" s="1"/>
  <c r="E23" i="3" s="1"/>
  <c r="H20" i="2"/>
  <c r="E20" i="3" s="1"/>
  <c r="H20" i="1"/>
  <c r="D20" i="3" s="1"/>
  <c r="L18" i="1"/>
  <c r="F18" i="3" s="1"/>
  <c r="F8" i="1"/>
  <c r="F8" i="2" s="1"/>
  <c r="D18" i="2"/>
  <c r="C18" i="3" s="1"/>
  <c r="D9" i="1"/>
  <c r="B9" i="3" s="1"/>
  <c r="F9" i="2"/>
  <c r="H9" i="2" s="1"/>
  <c r="E9" i="3" s="1"/>
  <c r="L9" i="1"/>
  <c r="F9" i="3" s="1"/>
  <c r="D9" i="2"/>
  <c r="C9" i="3" s="1"/>
  <c r="O2" i="22"/>
  <c r="H9" i="1"/>
  <c r="D9" i="3" s="1"/>
  <c r="D20" i="1"/>
  <c r="B20" i="3" s="1"/>
  <c r="D18" i="1"/>
  <c r="B18" i="3" s="1"/>
  <c r="H27" i="1"/>
  <c r="D27" i="3" s="1"/>
  <c r="J8" i="1"/>
  <c r="J8" i="2" s="1"/>
  <c r="B8" i="1"/>
  <c r="B8" i="2" s="1"/>
  <c r="K8" i="1"/>
  <c r="J27" i="2"/>
  <c r="O3" i="22"/>
  <c r="K23" i="2"/>
  <c r="L23" i="2" s="1"/>
  <c r="G23" i="3" s="1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K43" i="1" l="1"/>
  <c r="M27" i="1" s="1"/>
  <c r="L22" i="1"/>
  <c r="F22" i="3" s="1"/>
  <c r="J43" i="1"/>
  <c r="J43" i="2" s="1"/>
  <c r="L8" i="1"/>
  <c r="F8" i="3" s="1"/>
  <c r="K8" i="2"/>
  <c r="L8" i="2" s="1"/>
  <c r="G8" i="3" s="1"/>
  <c r="D8" i="1"/>
  <c r="B8" i="3" s="1"/>
  <c r="C8" i="2"/>
  <c r="D8" i="2" s="1"/>
  <c r="C8" i="3" s="1"/>
  <c r="L22" i="2"/>
  <c r="G22" i="3" s="1"/>
  <c r="G8" i="2"/>
  <c r="G43" i="1"/>
  <c r="I8" i="1" s="1"/>
  <c r="H8" i="1"/>
  <c r="D8" i="3" s="1"/>
  <c r="D27" i="2"/>
  <c r="C27" i="3" s="1"/>
  <c r="F43" i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22" i="2"/>
  <c r="M23" i="1"/>
  <c r="C43" i="1"/>
  <c r="M34" i="1" l="1"/>
  <c r="K43" i="2"/>
  <c r="M27" i="2" s="1"/>
  <c r="M30" i="1"/>
  <c r="M19" i="1"/>
  <c r="J44" i="2"/>
  <c r="M25" i="1"/>
  <c r="M12" i="1"/>
  <c r="M41" i="1"/>
  <c r="M42" i="1"/>
  <c r="M18" i="1"/>
  <c r="M16" i="1"/>
  <c r="M9" i="1"/>
  <c r="M8" i="1"/>
  <c r="M35" i="1"/>
  <c r="M39" i="1"/>
  <c r="M43" i="1"/>
  <c r="M26" i="1"/>
  <c r="M22" i="1"/>
  <c r="M21" i="1"/>
  <c r="M11" i="1"/>
  <c r="M10" i="1"/>
  <c r="M36" i="1"/>
  <c r="M13" i="1"/>
  <c r="L43" i="1"/>
  <c r="F43" i="3" s="1"/>
  <c r="M24" i="1"/>
  <c r="M40" i="1"/>
  <c r="M17" i="1"/>
  <c r="M15" i="1"/>
  <c r="M32" i="1"/>
  <c r="M33" i="1"/>
  <c r="M14" i="1"/>
  <c r="M37" i="1"/>
  <c r="M29" i="1"/>
  <c r="M31" i="1"/>
  <c r="M20" i="1"/>
  <c r="M28" i="1"/>
  <c r="M38" i="1"/>
  <c r="I15" i="1"/>
  <c r="I42" i="1"/>
  <c r="I10" i="1"/>
  <c r="I24" i="1"/>
  <c r="I23" i="1"/>
  <c r="I32" i="1"/>
  <c r="I30" i="1"/>
  <c r="I35" i="1"/>
  <c r="I16" i="1"/>
  <c r="I22" i="1"/>
  <c r="I20" i="1"/>
  <c r="H43" i="1"/>
  <c r="D43" i="3" s="1"/>
  <c r="I31" i="1"/>
  <c r="I43" i="1"/>
  <c r="I19" i="1"/>
  <c r="I33" i="1"/>
  <c r="I14" i="1"/>
  <c r="I27" i="1"/>
  <c r="I38" i="1"/>
  <c r="I36" i="1"/>
  <c r="I11" i="1"/>
  <c r="I25" i="1"/>
  <c r="I37" i="1"/>
  <c r="I29" i="1"/>
  <c r="I21" i="1"/>
  <c r="I28" i="1"/>
  <c r="I34" i="1"/>
  <c r="I17" i="1"/>
  <c r="I13" i="1"/>
  <c r="I9" i="1"/>
  <c r="I12" i="1"/>
  <c r="I26" i="1"/>
  <c r="I40" i="1"/>
  <c r="G43" i="2"/>
  <c r="I41" i="1"/>
  <c r="I39" i="1"/>
  <c r="I18" i="1"/>
  <c r="B44" i="2"/>
  <c r="B43" i="2"/>
  <c r="D22" i="2"/>
  <c r="C22" i="3" s="1"/>
  <c r="F44" i="2"/>
  <c r="F43" i="2"/>
  <c r="H8" i="2"/>
  <c r="E8" i="3" s="1"/>
  <c r="M8" i="2"/>
  <c r="E35" i="1"/>
  <c r="E29" i="1"/>
  <c r="E23" i="1"/>
  <c r="E19" i="1"/>
  <c r="E41" i="1"/>
  <c r="E36" i="1"/>
  <c r="E30" i="1"/>
  <c r="E24" i="1"/>
  <c r="E20" i="1"/>
  <c r="E42" i="1"/>
  <c r="E37" i="1"/>
  <c r="E31" i="1"/>
  <c r="E25" i="1"/>
  <c r="E21" i="1"/>
  <c r="E43" i="1"/>
  <c r="E38" i="1"/>
  <c r="E32" i="1"/>
  <c r="E26" i="1"/>
  <c r="D43" i="1"/>
  <c r="B43" i="3" s="1"/>
  <c r="E39" i="1"/>
  <c r="E33" i="1"/>
  <c r="E18" i="1"/>
  <c r="E12" i="1"/>
  <c r="E40" i="1"/>
  <c r="E13" i="1"/>
  <c r="E14" i="1"/>
  <c r="E8" i="1"/>
  <c r="E34" i="1"/>
  <c r="E28" i="1"/>
  <c r="E15" i="1"/>
  <c r="E9" i="1"/>
  <c r="E17" i="1"/>
  <c r="C43" i="2"/>
  <c r="E16" i="1"/>
  <c r="E10" i="1"/>
  <c r="E11" i="1"/>
  <c r="E27" i="1"/>
  <c r="E22" i="1"/>
  <c r="M43" i="2"/>
  <c r="M11" i="2"/>
  <c r="M24" i="2"/>
  <c r="M42" i="2"/>
  <c r="M41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L43" i="2"/>
  <c r="G43" i="3" s="1"/>
  <c r="M37" i="2"/>
  <c r="M33" i="2"/>
  <c r="M18" i="2"/>
  <c r="M15" i="2"/>
  <c r="M23" i="2"/>
  <c r="M39" i="2"/>
  <c r="M25" i="2"/>
  <c r="M22" i="2"/>
  <c r="I14" i="2" l="1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<sst xmlns="http://schemas.openxmlformats.org/spreadsheetml/2006/main" count="420" uniqueCount="226">
  <si>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</si>
  <si>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</si>
  <si>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</si>
  <si>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</si>
  <si>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</si>
  <si>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</si>
  <si>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</si>
  <si>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</si>
  <si>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</si>
  <si>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</si>
  <si>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</si>
  <si>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</si>
  <si>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</si>
  <si>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</si>
  <si>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</si>
  <si>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</si>
  <si>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</si>
  <si>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</si>
  <si>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</si>
  <si>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</si>
  <si>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</si>
  <si>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</si>
  <si>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</si>
  <si>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</si>
  <si>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</si>
  <si>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</si>
  <si>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</si>
  <si>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</si>
  <si>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</si>
  <si>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</si>
  <si>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</si>
  <si>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</si>
  <si>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</si>
  <si>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</si>
  <si>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</si>
  <si>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</si>
  <si>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</si>
  <si>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</si>
  <si>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</si>
  <si>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</si>
  <si>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</si>
  <si>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</si>
  <si>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</si>
  <si>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</si>
  <si>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</si>
  <si>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</si>
  <si>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</si>
  <si>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</si>
  <si>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</si>
  <si>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</si>
  <si>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</si>
  <si>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</si>
  <si>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</si>
  <si>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</si>
  <si>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</si>
  <si>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</si>
  <si>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</si>
  <si>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</si>
  <si>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</si>
  <si>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</si>
  <si>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</si>
  <si>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</si>
  <si>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</si>
  <si>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</si>
  <si>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</si>
  <si>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</si>
  <si>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</si>
  <si>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</si>
  <si>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</si>
  <si>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</si>
  <si>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</si>
  <si>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</si>
  <si>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</si>
  <si>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</si>
  <si>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</si>
  <si>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</si>
  <si>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</si>
  <si>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</si>
  <si>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</si>
  <si>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</si>
  <si>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</si>
  <si>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</si>
  <si>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</si>
  <si>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</si>
  <si>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</si>
  <si>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</si>
  <si>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</si>
  <si>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</si>
  <si>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</si>
  <si>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</si>
  <si>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</si>
  <si>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</si>
  <si>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</si>
  <si>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</si>
  <si>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</si>
  <si>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</si>
  <si>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</si>
  <si>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</si>
  <si>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</si>
  <si>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</si>
  <si>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</si>
  <si>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</si>
  <si>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</si>
  <si>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</si>
  <si>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</si>
  <si>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</si>
  <si>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</si>
  <si>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</si>
  <si>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</si>
  <si>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</si>
  <si>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</si>
  <si>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</si>
  <si>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</si>
  <si>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</si>
  <si>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</si>
  <si>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('25/'24)</t>
  </si>
  <si>
    <t xml:space="preserve"> Pay(25)  (%)</t>
  </si>
  <si>
    <t>OCAK  (2025/2024)</t>
  </si>
  <si>
    <t>SON 12 AYLIK
(2025/2024)</t>
  </si>
  <si>
    <t>2025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</si>
  <si>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=2025 Yılında 0 fobusd üzerindeki İller baz alınmıştır.</t>
    </r>
  </si>
  <si>
    <t>2025 İHRACAT RAKAMLARI - TL</t>
  </si>
  <si>
    <t>OCAK - MAYIS  (2025/2024)</t>
  </si>
  <si>
    <t>1 - 31 MAYıS İHRACAT RAKAMLARI</t>
  </si>
  <si>
    <t xml:space="preserve">SEKTÖREL BAZDA İHRACAT RAKAMLARI -1.000 $ </t>
  </si>
  <si>
    <t>1 - 31 MAYıS</t>
  </si>
  <si>
    <t>1 OCAK  -  31 MAYıS</t>
  </si>
  <si>
    <t>2023 - 2024</t>
  </si>
  <si>
    <t>2024 - 2025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</si>
  <si>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</si>
  <si>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</si>
  <si>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</si>
  <si>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</si>
  <si>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</si>
  <si>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</si>
  <si>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</si>
  <si>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</si>
  <si>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</si>
  <si>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</si>
  <si>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</si>
  <si>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</si>
  <si>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</si>
  <si>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</si>
  <si>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</si>
  <si>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</si>
  <si>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</si>
  <si>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</si>
  <si>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</si>
  <si>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</si>
  <si>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</si>
  <si>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</si>
  <si>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</si>
  <si>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</si>
  <si>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</si>
  <si>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</si>
  <si>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2024  1 - 31 MAYıS</t>
  </si>
  <si>
    <t>2025  1 - 31 MAYıS</t>
  </si>
  <si>
    <t>SAMSUN SERBEST BÖLGESİ</t>
  </si>
  <si>
    <t>ARUBA</t>
  </si>
  <si>
    <t>ORTA AFRİKA CUMHURİYETİ</t>
  </si>
  <si>
    <t>UGANDA</t>
  </si>
  <si>
    <t>BURKİNA FASO</t>
  </si>
  <si>
    <t>BELİZE</t>
  </si>
  <si>
    <t>FİJİ</t>
  </si>
  <si>
    <t>SAN MARİNO</t>
  </si>
  <si>
    <t>KUVEYT</t>
  </si>
  <si>
    <t>GİNE BİSSAU</t>
  </si>
  <si>
    <t>ALMANYA</t>
  </si>
  <si>
    <t>BİRLEŞİK KRALLIK</t>
  </si>
  <si>
    <t>ABD</t>
  </si>
  <si>
    <t>İTALYA</t>
  </si>
  <si>
    <t>İSPANYA</t>
  </si>
  <si>
    <t>IRAK</t>
  </si>
  <si>
    <t>FRANSA</t>
  </si>
  <si>
    <t>ROMANYA</t>
  </si>
  <si>
    <t>HOLLANDA</t>
  </si>
  <si>
    <t>BAE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</si>
  <si>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</si>
  <si>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</si>
  <si>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</si>
  <si>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</si>
  <si>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</si>
  <si>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</si>
  <si>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</si>
  <si>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</si>
  <si>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</si>
  <si>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HATAY</t>
  </si>
  <si>
    <t>YALOVA</t>
  </si>
  <si>
    <t>ÇORUM</t>
  </si>
  <si>
    <t>KASTAMONU</t>
  </si>
  <si>
    <t>BALIKESIR</t>
  </si>
  <si>
    <t>ERZINCAN</t>
  </si>
  <si>
    <t>BINGÖL</t>
  </si>
  <si>
    <t>ŞANLIURFA</t>
  </si>
  <si>
    <t>KILIS</t>
  </si>
  <si>
    <t>DIYARBAKIR</t>
  </si>
  <si>
    <t>OSMANIYE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</si>
  <si>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</si>
  <si>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</si>
  <si>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</si>
  <si>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</si>
  <si>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</si>
  <si>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</si>
  <si>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</si>
  <si>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</si>
  <si>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</si>
  <si>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BAİB</t>
  </si>
  <si>
    <t>DAİB</t>
  </si>
  <si>
    <t>KİB</t>
  </si>
  <si>
    <t>DKİB</t>
  </si>
  <si>
    <t>HİZMET</t>
  </si>
  <si>
    <t>POLONYA</t>
  </si>
  <si>
    <t>RUSYA FEDERASYONU</t>
  </si>
  <si>
    <t>BELÇİKA</t>
  </si>
  <si>
    <t>BULGARİSTAN</t>
  </si>
  <si>
    <t>FAS</t>
  </si>
  <si>
    <t>YUNANİSTAN</t>
  </si>
  <si>
    <t>SLOVENYA</t>
  </si>
  <si>
    <t>UKRAYNA</t>
  </si>
  <si>
    <t>MISIR</t>
  </si>
  <si>
    <t>SUUDİ ARABİSTAN</t>
  </si>
  <si>
    <t>İhracatçı Birlikleri Kaydından Muaf İhracat ile Antrepo ve Serbest Bölgeler Farkı</t>
  </si>
  <si>
    <t>GENEL İHRACAT TOPLAMI</t>
  </si>
  <si>
    <t>1 Mayıs - 31 Mayıs</t>
  </si>
  <si>
    <t>1 Ocak - 31 Mayıs</t>
  </si>
  <si>
    <t>1 Haziran - 31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</si>
</sst>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'2002_2025_AYLIK_IHR'!$A$25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'2002_2025_AYLIK_IHR'!$C$25:$N$25</c:f>
              <c:numCache>
                <c:formatCode>#,##0</c:formatCode>
                <c:ptCount val="12"/>
                <c:pt idx="0">
                  <c:v>13627327.95967</c:v>
                </c:pt>
                <c:pt idx="1">
                  <c:v>14881869.920990001</c:v>
                </c:pt>
                <c:pt idx="2">
                  <c:v>16222775.239939999</c:v>
                </c:pt>
                <c:pt idx="3">
                  <c:v>13217792.640839998</c:v>
                </c:pt>
                <c:pt idx="4">
                  <c:v>17151898.234549999</c:v>
                </c:pt>
                <c:pt idx="5">
                  <c:v>13244574.989459999</c:v>
                </c:pt>
                <c:pt idx="6">
                  <c:v>15905102.53779</c:v>
                </c:pt>
                <c:pt idx="7">
                  <c:v>15476793.340270003</c:v>
                </c:pt>
                <c:pt idx="8">
                  <c:v>15728596.745339997</c:v>
                </c:pt>
                <c:pt idx="9">
                  <c:v>16497890.06446</c:v>
                </c:pt>
                <c:pt idx="10">
                  <c:v>15591471.565509999</c:v>
                </c:pt>
                <c:pt idx="11">
                  <c:v>16202665.06151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'2002_2025_AYLIK_IHR'!$A$24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'2002_2025_AYLIK_IHR'!$C$24:$N$24</c:f>
              <c:numCache>
                <c:formatCode>#,##0</c:formatCode>
                <c:ptCount val="12"/>
                <c:pt idx="0">
                  <c:v>14945629.933690002</c:v>
                </c:pt>
                <c:pt idx="1">
                  <c:v>14658765.456620002</c:v>
                </c:pt>
                <c:pt idx="2">
                  <c:v>16473199.764229998</c:v>
                </c:pt>
                <c:pt idx="3">
                  <c:v>14849496.558550002</c:v>
                </c:pt>
                <c:pt idx="4">
                  <c:v>17902890.31061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'2002_2025_AYLIK_IHR'!$C$10:$N$10</c:f>
              <c:numCache>
                <c:formatCode>#,##0</c:formatCode>
                <c:ptCount val="12"/>
                <c:pt idx="0">
                  <c:v>164211.09268</c:v>
                </c:pt>
                <c:pt idx="1">
                  <c:v>146528.23198000001</c:v>
                </c:pt>
                <c:pt idx="2">
                  <c:v>162071.78234000001</c:v>
                </c:pt>
                <c:pt idx="3">
                  <c:v>133400.11955</c:v>
                </c:pt>
                <c:pt idx="4">
                  <c:v>142079.51035999999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'2002_2025_AYLIK_IHR'!$A$11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'2002_2025_AYLIK_IHR'!$C$11:$N$11</c:f>
              <c:numCache>
                <c:formatCode>#,##0</c:formatCode>
                <c:ptCount val="12"/>
                <c:pt idx="0">
                  <c:v>160121.91939</c:v>
                </c:pt>
                <c:pt idx="1">
                  <c:v>170080.51697</c:v>
                </c:pt>
                <c:pt idx="2">
                  <c:v>157757.54418999999</c:v>
                </c:pt>
                <c:pt idx="3">
                  <c:v>114264.85248</c:v>
                </c:pt>
                <c:pt idx="4">
                  <c:v>135538.68789</c:v>
                </c:pt>
                <c:pt idx="5">
                  <c:v>88353.919399999999</c:v>
                </c:pt>
                <c:pt idx="6">
                  <c:v>103541.50005</c:v>
                </c:pt>
                <c:pt idx="7">
                  <c:v>118719.99546000001</c:v>
                </c:pt>
                <c:pt idx="8">
                  <c:v>196293.46575</c:v>
                </c:pt>
                <c:pt idx="9">
                  <c:v>234742.53215000001</c:v>
                </c:pt>
                <c:pt idx="10">
                  <c:v>192490.78758999999</c:v>
                </c:pt>
                <c:pt idx="11">
                  <c:v>178284.24054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'2002_2025_AYLIK_IHR'!$C$12:$N$12</c:f>
              <c:numCache>
                <c:formatCode>#,##0</c:formatCode>
                <c:ptCount val="12"/>
                <c:pt idx="0">
                  <c:v>208068.76029000001</c:v>
                </c:pt>
                <c:pt idx="1">
                  <c:v>217370.48595999999</c:v>
                </c:pt>
                <c:pt idx="2">
                  <c:v>217613.92147999999</c:v>
                </c:pt>
                <c:pt idx="3">
                  <c:v>209668.71239</c:v>
                </c:pt>
                <c:pt idx="4">
                  <c:v>189439.18038999999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'2002_2025_AYLIK_IHR'!$A$13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'2002_2025_AYLIK_IHR'!$C$13:$N$13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196631.18028</c:v>
                </c:pt>
                <c:pt idx="2">
                  <c:v>200759.99325</c:v>
                </c:pt>
                <c:pt idx="3">
                  <c:v>176404.54832999999</c:v>
                </c:pt>
                <c:pt idx="4">
                  <c:v>234691.50318999999</c:v>
                </c:pt>
                <c:pt idx="5">
                  <c:v>151405.27651</c:v>
                </c:pt>
                <c:pt idx="6">
                  <c:v>214541.37030000001</c:v>
                </c:pt>
                <c:pt idx="7">
                  <c:v>161813.43124999999</c:v>
                </c:pt>
                <c:pt idx="8">
                  <c:v>194028.25719999999</c:v>
                </c:pt>
                <c:pt idx="9">
                  <c:v>320181.67483999999</c:v>
                </c:pt>
                <c:pt idx="10">
                  <c:v>291223.17703999998</c:v>
                </c:pt>
                <c:pt idx="11">
                  <c:v>285564.25935000001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'2002_2025_AYLIK_IHR'!$C$14:$N$14</c:f>
              <c:numCache>
                <c:formatCode>#,##0</c:formatCode>
                <c:ptCount val="12"/>
                <c:pt idx="0">
                  <c:v>51262.624709999996</c:v>
                </c:pt>
                <c:pt idx="1">
                  <c:v>41101.253879999997</c:v>
                </c:pt>
                <c:pt idx="2">
                  <c:v>52859.895420000001</c:v>
                </c:pt>
                <c:pt idx="3">
                  <c:v>36881.333749999998</c:v>
                </c:pt>
                <c:pt idx="4">
                  <c:v>46526.242359999997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'2002_2025_AYLIK_IHR'!$A$15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'2002_2025_AYLIK_IHR'!$C$15:$N$15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49172.407709999999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61429.349410000003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60639.181680000002</c:v>
                </c:pt>
                <c:pt idx="10">
                  <c:v>74756.19584</c:v>
                </c:pt>
                <c:pt idx="11">
                  <c:v>71035.422909999994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'2002_2025_AYLIK_IHR'!$C$16:$N$16</c:f>
              <c:numCache>
                <c:formatCode>#,##0</c:formatCode>
                <c:ptCount val="12"/>
                <c:pt idx="0">
                  <c:v>85913.865420000002</c:v>
                </c:pt>
                <c:pt idx="1">
                  <c:v>67747.011870000002</c:v>
                </c:pt>
                <c:pt idx="2">
                  <c:v>62660.676659999997</c:v>
                </c:pt>
                <c:pt idx="3">
                  <c:v>77655.260739999998</c:v>
                </c:pt>
                <c:pt idx="4">
                  <c:v>99877.326749999993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'2002_2025_AYLIK_IHR'!$A$17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'2002_2025_AYLIK_IHR'!$C$17:$N$17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93554.62242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91153.999240000005</c:v>
                </c:pt>
                <c:pt idx="10">
                  <c:v>79503.759460000001</c:v>
                </c:pt>
                <c:pt idx="11">
                  <c:v>90566.730309999999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'2002_2025_AYLIK_IHR'!$C$18:$N$18</c:f>
              <c:numCache>
                <c:formatCode>#,##0</c:formatCode>
                <c:ptCount val="12"/>
                <c:pt idx="0">
                  <c:v>18347.959439999999</c:v>
                </c:pt>
                <c:pt idx="1">
                  <c:v>19395.497370000001</c:v>
                </c:pt>
                <c:pt idx="2">
                  <c:v>18493.122530000001</c:v>
                </c:pt>
                <c:pt idx="3">
                  <c:v>14944.745709999999</c:v>
                </c:pt>
                <c:pt idx="4">
                  <c:v>13659.83295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'2002_2025_AYLIK_IHR'!$A$19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'2002_2025_AYLIK_IHR'!$C$19:$N$19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14678.64143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13807.07789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'2002_2025_AYLIK_IHR'!$C$20:$N$20</c:f>
              <c:numCache>
                <c:formatCode>#,##0</c:formatCode>
                <c:ptCount val="12"/>
                <c:pt idx="0">
                  <c:v>284326.54002000001</c:v>
                </c:pt>
                <c:pt idx="1">
                  <c:v>275548.83312999998</c:v>
                </c:pt>
                <c:pt idx="2">
                  <c:v>305100.68187999999</c:v>
                </c:pt>
                <c:pt idx="3">
                  <c:v>288082.01738999999</c:v>
                </c:pt>
                <c:pt idx="4">
                  <c:v>335596.92207999999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'2002_2025_AYLIK_IHR'!$A$21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'2002_2025_AYLIK_IHR'!$C$21:$N$21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286297.64627000003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366778.44579000003</c:v>
                </c:pt>
                <c:pt idx="10">
                  <c:v>346917.12206000002</c:v>
                </c:pt>
                <c:pt idx="11">
                  <c:v>348906.67934999999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'2002_2025_AYLIK_IHR'!$C$22:$N$22</c:f>
              <c:numCache>
                <c:formatCode>#,##0</c:formatCode>
                <c:ptCount val="12"/>
                <c:pt idx="0">
                  <c:v>608547.06351999997</c:v>
                </c:pt>
                <c:pt idx="1">
                  <c:v>605851.02300000004</c:v>
                </c:pt>
                <c:pt idx="2">
                  <c:v>672095.05894000002</c:v>
                </c:pt>
                <c:pt idx="3">
                  <c:v>621326.83883999998</c:v>
                </c:pt>
                <c:pt idx="4">
                  <c:v>723267.10904999997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'2002_2025_AYLIK_IHR'!$A$23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'2002_2025_AYLIK_IHR'!$C$23:$N$23</c:f>
              <c:numCache>
                <c:formatCode>#,##0</c:formatCode>
                <c:ptCount val="12"/>
                <c:pt idx="0">
                  <c:v>601554.00541999994</c:v>
                </c:pt>
                <c:pt idx="1">
                  <c:v>652195.25809999998</c:v>
                </c:pt>
                <c:pt idx="2">
                  <c:v>675143.35415999999</c:v>
                </c:pt>
                <c:pt idx="3">
                  <c:v>582861.76769999997</c:v>
                </c:pt>
                <c:pt idx="4">
                  <c:v>736586.61381999997</c:v>
                </c:pt>
                <c:pt idx="5">
                  <c:v>544606.70472000004</c:v>
                </c:pt>
                <c:pt idx="6">
                  <c:v>706303.00847999996</c:v>
                </c:pt>
                <c:pt idx="7">
                  <c:v>664894.76135000004</c:v>
                </c:pt>
                <c:pt idx="8">
                  <c:v>660474.84632999997</c:v>
                </c:pt>
                <c:pt idx="9">
                  <c:v>689173.92651000002</c:v>
                </c:pt>
                <c:pt idx="10">
                  <c:v>669855.46096000005</c:v>
                </c:pt>
                <c:pt idx="11">
                  <c:v>708411.90469999996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'2002_2025_AYLIK_IHR'!$C$26:$N$26</c:f>
              <c:numCache>
                <c:formatCode>#,##0</c:formatCode>
                <c:ptCount val="12"/>
                <c:pt idx="0">
                  <c:v>825362.46675999998</c:v>
                </c:pt>
                <c:pt idx="1">
                  <c:v>757239.87820000004</c:v>
                </c:pt>
                <c:pt idx="2">
                  <c:v>839213.70247999998</c:v>
                </c:pt>
                <c:pt idx="3">
                  <c:v>770880.45062000002</c:v>
                </c:pt>
                <c:pt idx="4">
                  <c:v>854319.12826999999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'2002_2025_AYLIK_IHR'!$A$27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'2002_2025_AYLIK_IHR'!$C$27:$N$27</c:f>
              <c:numCache>
                <c:formatCode>#,##0</c:formatCode>
                <c:ptCount val="12"/>
                <c:pt idx="0">
                  <c:v>784252.72962</c:v>
                </c:pt>
                <c:pt idx="1">
                  <c:v>810014.67963000003</c:v>
                </c:pt>
                <c:pt idx="2">
                  <c:v>816062.06079999998</c:v>
                </c:pt>
                <c:pt idx="3">
                  <c:v>698226.25777999999</c:v>
                </c:pt>
                <c:pt idx="4">
                  <c:v>863016.23002000002</c:v>
                </c:pt>
                <c:pt idx="5">
                  <c:v>644998.51928000001</c:v>
                </c:pt>
                <c:pt idx="6">
                  <c:v>797451.95970999997</c:v>
                </c:pt>
                <c:pt idx="7">
                  <c:v>798115.68050999998</c:v>
                </c:pt>
                <c:pt idx="8">
                  <c:v>805215.68784000003</c:v>
                </c:pt>
                <c:pt idx="9">
                  <c:v>839984.46314999997</c:v>
                </c:pt>
                <c:pt idx="10">
                  <c:v>853512.49656</c:v>
                </c:pt>
                <c:pt idx="11">
                  <c:v>780839.59774999996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'2002_2025_AYLIK_IHR'!$C$28:$N$28</c:f>
              <c:numCache>
                <c:formatCode>#,##0</c:formatCode>
                <c:ptCount val="12"/>
                <c:pt idx="0">
                  <c:v>126429.33803</c:v>
                </c:pt>
                <c:pt idx="1">
                  <c:v>132256.24765999999</c:v>
                </c:pt>
                <c:pt idx="2">
                  <c:v>140795.53161000001</c:v>
                </c:pt>
                <c:pt idx="3">
                  <c:v>102999.69167</c:v>
                </c:pt>
                <c:pt idx="4">
                  <c:v>124838.62677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'2002_2025_AYLIK_IHR'!$A$29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'2002_2025_AYLIK_IHR'!$C$29:$N$29</c:f>
              <c:numCache>
                <c:formatCode>#,##0</c:formatCode>
                <c:ptCount val="12"/>
                <c:pt idx="0">
                  <c:v>120200.54958000001</c:v>
                </c:pt>
                <c:pt idx="1">
                  <c:v>142894.98593</c:v>
                </c:pt>
                <c:pt idx="2">
                  <c:v>145748.10112000001</c:v>
                </c:pt>
                <c:pt idx="3">
                  <c:v>105392.92955</c:v>
                </c:pt>
                <c:pt idx="4">
                  <c:v>135760.5104</c:v>
                </c:pt>
                <c:pt idx="5">
                  <c:v>98665.5095</c:v>
                </c:pt>
                <c:pt idx="6">
                  <c:v>138549.79115</c:v>
                </c:pt>
                <c:pt idx="7">
                  <c:v>147827.05361</c:v>
                </c:pt>
                <c:pt idx="8">
                  <c:v>131949.02588999999</c:v>
                </c:pt>
                <c:pt idx="9">
                  <c:v>132611.39567999999</c:v>
                </c:pt>
                <c:pt idx="10">
                  <c:v>116558.31823</c:v>
                </c:pt>
                <c:pt idx="11">
                  <c:v>110010.76194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'2002_2025_AYLIK_IHR'!$C$30:$N$30</c:f>
              <c:numCache>
                <c:formatCode>#,##0</c:formatCode>
                <c:ptCount val="12"/>
                <c:pt idx="0">
                  <c:v>229214.63688000001</c:v>
                </c:pt>
                <c:pt idx="1">
                  <c:v>227693.18335000001</c:v>
                </c:pt>
                <c:pt idx="2">
                  <c:v>234257.12533000001</c:v>
                </c:pt>
                <c:pt idx="3">
                  <c:v>199456.7452</c:v>
                </c:pt>
                <c:pt idx="4">
                  <c:v>234133.37956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'2002_2025_AYLIK_IHR'!$A$31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'2002_2025_AYLIK_IHR'!$C$31:$N$31</c:f>
              <c:numCache>
                <c:formatCode>#,##0</c:formatCode>
                <c:ptCount val="12"/>
                <c:pt idx="0">
                  <c:v>238938.0986</c:v>
                </c:pt>
                <c:pt idx="1">
                  <c:v>260241.12450999999</c:v>
                </c:pt>
                <c:pt idx="2">
                  <c:v>246980.57407</c:v>
                </c:pt>
                <c:pt idx="3">
                  <c:v>190090.99137999999</c:v>
                </c:pt>
                <c:pt idx="4">
                  <c:v>260317.93539</c:v>
                </c:pt>
                <c:pt idx="5">
                  <c:v>177521.5197</c:v>
                </c:pt>
                <c:pt idx="6">
                  <c:v>230129.87051000001</c:v>
                </c:pt>
                <c:pt idx="7">
                  <c:v>231281.49836</c:v>
                </c:pt>
                <c:pt idx="8">
                  <c:v>250292.78182</c:v>
                </c:pt>
                <c:pt idx="9">
                  <c:v>274182.40727999998</c:v>
                </c:pt>
                <c:pt idx="10">
                  <c:v>259904.95394000001</c:v>
                </c:pt>
                <c:pt idx="11">
                  <c:v>247138.44175999999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'2002_2025_AYLIK_IHR'!$A$57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'2002_2025_AYLIK_IHR'!$C$57:$N$57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432184.40130000003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485405.16563</c:v>
                </c:pt>
                <c:pt idx="11">
                  <c:v>534488.87581999996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'2002_2025_AYLIK_IHR'!$A$56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'2002_2025_AYLIK_IHR'!$C$56:$N$56</c:f>
              <c:numCache>
                <c:formatCode>#,##0</c:formatCode>
                <c:ptCount val="12"/>
                <c:pt idx="0">
                  <c:v>456828.69981000002</c:v>
                </c:pt>
                <c:pt idx="1">
                  <c:v>418366.96886000002</c:v>
                </c:pt>
                <c:pt idx="2">
                  <c:v>493047.92392999999</c:v>
                </c:pt>
                <c:pt idx="3">
                  <c:v>474909.35589000001</c:v>
                </c:pt>
                <c:pt idx="4">
                  <c:v>533153.36086000002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'2002_2025_AYLIK_IHR'!$C$32:$N$32</c:f>
              <c:numCache>
                <c:formatCode>#,##0</c:formatCode>
                <c:ptCount val="12"/>
                <c:pt idx="0">
                  <c:v>2551664.6749300002</c:v>
                </c:pt>
                <c:pt idx="1">
                  <c:v>2487711.5109700002</c:v>
                </c:pt>
                <c:pt idx="2">
                  <c:v>2727107.44857</c:v>
                </c:pt>
                <c:pt idx="3">
                  <c:v>2613019.9807600002</c:v>
                </c:pt>
                <c:pt idx="4">
                  <c:v>2767723.0070199999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'2002_2025_AYLIK_IHR'!$A$33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'2002_2025_AYLIK_IHR'!$C$33:$N$33</c:f>
              <c:numCache>
                <c:formatCode>#,##0</c:formatCode>
                <c:ptCount val="12"/>
                <c:pt idx="0">
                  <c:v>2368037.00245</c:v>
                </c:pt>
                <c:pt idx="1">
                  <c:v>2618391.8183400002</c:v>
                </c:pt>
                <c:pt idx="2">
                  <c:v>3078115.0655800002</c:v>
                </c:pt>
                <c:pt idx="3">
                  <c:v>2491685.4299400002</c:v>
                </c:pt>
                <c:pt idx="4">
                  <c:v>3020427.4010800002</c:v>
                </c:pt>
                <c:pt idx="5">
                  <c:v>2217206.91334</c:v>
                </c:pt>
                <c:pt idx="6">
                  <c:v>2583521.3032800001</c:v>
                </c:pt>
                <c:pt idx="7">
                  <c:v>2555558.4373900001</c:v>
                </c:pt>
                <c:pt idx="8">
                  <c:v>2182991.9904</c:v>
                </c:pt>
                <c:pt idx="9">
                  <c:v>2450901.86564</c:v>
                </c:pt>
                <c:pt idx="10">
                  <c:v>2518985.98117</c:v>
                </c:pt>
                <c:pt idx="11">
                  <c:v>2672183.3632299998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'2002_2025_AYLIK_IHR'!$C$42:$N$42</c:f>
              <c:numCache>
                <c:formatCode>#,##0</c:formatCode>
                <c:ptCount val="12"/>
                <c:pt idx="0">
                  <c:v>790699.87491000001</c:v>
                </c:pt>
                <c:pt idx="1">
                  <c:v>808610.39469999995</c:v>
                </c:pt>
                <c:pt idx="2">
                  <c:v>915682.26792999997</c:v>
                </c:pt>
                <c:pt idx="3">
                  <c:v>856402.09967999998</c:v>
                </c:pt>
                <c:pt idx="4">
                  <c:v>1007847.43755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'2002_2025_AYLIK_IHR'!$A$43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'2002_2025_AYLIK_IHR'!$C$43:$N$43</c:f>
              <c:numCache>
                <c:formatCode>#,##0</c:formatCode>
                <c:ptCount val="12"/>
                <c:pt idx="0">
                  <c:v>823152.59808000003</c:v>
                </c:pt>
                <c:pt idx="1">
                  <c:v>910253.27472999995</c:v>
                </c:pt>
                <c:pt idx="2">
                  <c:v>1026370.81995</c:v>
                </c:pt>
                <c:pt idx="3">
                  <c:v>844591.96855999995</c:v>
                </c:pt>
                <c:pt idx="4">
                  <c:v>1065073.44814</c:v>
                </c:pt>
                <c:pt idx="5">
                  <c:v>763691.22259000002</c:v>
                </c:pt>
                <c:pt idx="6">
                  <c:v>946134.27598000003</c:v>
                </c:pt>
                <c:pt idx="7">
                  <c:v>974952.09088000003</c:v>
                </c:pt>
                <c:pt idx="8">
                  <c:v>925532.03257000004</c:v>
                </c:pt>
                <c:pt idx="9">
                  <c:v>995056.71106</c:v>
                </c:pt>
                <c:pt idx="10">
                  <c:v>944548.91746000003</c:v>
                </c:pt>
                <c:pt idx="11">
                  <c:v>964159.80908000004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'2002_2025_AYLIK_IHR'!$C$36:$N$36</c:f>
              <c:numCache>
                <c:formatCode>#,##0</c:formatCode>
                <c:ptCount val="12"/>
                <c:pt idx="0">
                  <c:v>2996759.7947</c:v>
                </c:pt>
                <c:pt idx="1">
                  <c:v>2976871.2310700002</c:v>
                </c:pt>
                <c:pt idx="2">
                  <c:v>3515088.4887100002</c:v>
                </c:pt>
                <c:pt idx="3">
                  <c:v>3144667.5376200001</c:v>
                </c:pt>
                <c:pt idx="4">
                  <c:v>3947720.1554200002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'2002_2025_AYLIK_IHR'!$A$37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'2002_2025_AYLIK_IHR'!$C$37:$N$37</c:f>
              <c:numCache>
                <c:formatCode>#,##0</c:formatCode>
                <c:ptCount val="12"/>
                <c:pt idx="0">
                  <c:v>2776714.3505199999</c:v>
                </c:pt>
                <c:pt idx="1">
                  <c:v>3127374.95719</c:v>
                </c:pt>
                <c:pt idx="2">
                  <c:v>3221082.1409300002</c:v>
                </c:pt>
                <c:pt idx="3">
                  <c:v>2739692.86736</c:v>
                </c:pt>
                <c:pt idx="4">
                  <c:v>3211102.62677</c:v>
                </c:pt>
                <c:pt idx="5">
                  <c:v>2613748.5018199999</c:v>
                </c:pt>
                <c:pt idx="6">
                  <c:v>3119707.0471399999</c:v>
                </c:pt>
                <c:pt idx="7">
                  <c:v>2697179.0698899999</c:v>
                </c:pt>
                <c:pt idx="8">
                  <c:v>3400259.3619400002</c:v>
                </c:pt>
                <c:pt idx="9">
                  <c:v>3570436.30742</c:v>
                </c:pt>
                <c:pt idx="10">
                  <c:v>3237260.4566000002</c:v>
                </c:pt>
                <c:pt idx="11">
                  <c:v>3484363.87959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'2002_2025_AYLIK_IHR'!$C$40:$N$40</c:f>
              <c:numCache>
                <c:formatCode>#,##0</c:formatCode>
                <c:ptCount val="12"/>
                <c:pt idx="0">
                  <c:v>1224083.37155</c:v>
                </c:pt>
                <c:pt idx="1">
                  <c:v>1293719.94634</c:v>
                </c:pt>
                <c:pt idx="2">
                  <c:v>1478966.43628</c:v>
                </c:pt>
                <c:pt idx="3">
                  <c:v>1380687.0296499999</c:v>
                </c:pt>
                <c:pt idx="4">
                  <c:v>1676818.2645399999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'2002_2025_AYLIK_IHR'!$A$41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'2002_2025_AYLIK_IHR'!$C$41:$N$41</c:f>
              <c:numCache>
                <c:formatCode>#,##0</c:formatCode>
                <c:ptCount val="12"/>
                <c:pt idx="0">
                  <c:v>1207602.0406800001</c:v>
                </c:pt>
                <c:pt idx="1">
                  <c:v>1286242.91866</c:v>
                </c:pt>
                <c:pt idx="2">
                  <c:v>1459935.4371400001</c:v>
                </c:pt>
                <c:pt idx="3">
                  <c:v>1195152.5598599999</c:v>
                </c:pt>
                <c:pt idx="4">
                  <c:v>1494970.41178</c:v>
                </c:pt>
                <c:pt idx="5">
                  <c:v>1188448.09626</c:v>
                </c:pt>
                <c:pt idx="6">
                  <c:v>1407458.1164200001</c:v>
                </c:pt>
                <c:pt idx="7">
                  <c:v>1476193.65023</c:v>
                </c:pt>
                <c:pt idx="8">
                  <c:v>1477313.56311</c:v>
                </c:pt>
                <c:pt idx="9">
                  <c:v>1549896.9887099999</c:v>
                </c:pt>
                <c:pt idx="10">
                  <c:v>1448478.1815899999</c:v>
                </c:pt>
                <c:pt idx="11">
                  <c:v>1477170.0396700001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'2002_2025_AYLIK_IHR'!$C$34:$N$34</c:f>
              <c:numCache>
                <c:formatCode>#,##0</c:formatCode>
                <c:ptCount val="12"/>
                <c:pt idx="0">
                  <c:v>1410247.8648000001</c:v>
                </c:pt>
                <c:pt idx="1">
                  <c:v>1355749.4974199999</c:v>
                </c:pt>
                <c:pt idx="2">
                  <c:v>1415659.7496499999</c:v>
                </c:pt>
                <c:pt idx="3">
                  <c:v>1227051.7683300001</c:v>
                </c:pt>
                <c:pt idx="4">
                  <c:v>1520389.59027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'2002_2025_AYLIK_IHR'!$A$35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'2002_2025_AYLIK_IHR'!$C$35:$N$35</c:f>
              <c:numCache>
                <c:formatCode>#,##0</c:formatCode>
                <c:ptCount val="12"/>
                <c:pt idx="0">
                  <c:v>1418077.03207</c:v>
                </c:pt>
                <c:pt idx="1">
                  <c:v>1498030.14005</c:v>
                </c:pt>
                <c:pt idx="2">
                  <c:v>1611774.7890399999</c:v>
                </c:pt>
                <c:pt idx="3">
                  <c:v>1225789.53461</c:v>
                </c:pt>
                <c:pt idx="4">
                  <c:v>1640740.3116599999</c:v>
                </c:pt>
                <c:pt idx="5">
                  <c:v>1294219.7175</c:v>
                </c:pt>
                <c:pt idx="6">
                  <c:v>1657578.9533800001</c:v>
                </c:pt>
                <c:pt idx="7">
                  <c:v>1667752.10283</c:v>
                </c:pt>
                <c:pt idx="8">
                  <c:v>1580795.58399</c:v>
                </c:pt>
                <c:pt idx="9">
                  <c:v>1571964.04434</c:v>
                </c:pt>
                <c:pt idx="10">
                  <c:v>1485461.9591099999</c:v>
                </c:pt>
                <c:pt idx="11">
                  <c:v>1260106.4158399999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'2002_2025_AYLIK_IHR'!$C$44:$N$44</c:f>
              <c:numCache>
                <c:formatCode>#,##0</c:formatCode>
                <c:ptCount val="12"/>
                <c:pt idx="0">
                  <c:v>1010413.73931</c:v>
                </c:pt>
                <c:pt idx="1">
                  <c:v>1020354.58084</c:v>
                </c:pt>
                <c:pt idx="2">
                  <c:v>1135022.7112199999</c:v>
                </c:pt>
                <c:pt idx="3">
                  <c:v>1080994.4517099999</c:v>
                </c:pt>
                <c:pt idx="4">
                  <c:v>1237053.6719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'2002_2025_AYLIK_IHR'!$A$45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'2002_2025_AYLIK_IHR'!$C$45:$N$45</c:f>
              <c:numCache>
                <c:formatCode>#,##0</c:formatCode>
                <c:ptCount val="12"/>
                <c:pt idx="0">
                  <c:v>938383.70273999998</c:v>
                </c:pt>
                <c:pt idx="1">
                  <c:v>982560.45207</c:v>
                </c:pt>
                <c:pt idx="2">
                  <c:v>1078721.1275599999</c:v>
                </c:pt>
                <c:pt idx="3">
                  <c:v>916510.44640000002</c:v>
                </c:pt>
                <c:pt idx="4">
                  <c:v>1205406.4221399999</c:v>
                </c:pt>
                <c:pt idx="5">
                  <c:v>935344.09617999999</c:v>
                </c:pt>
                <c:pt idx="6">
                  <c:v>1101791.1252599999</c:v>
                </c:pt>
                <c:pt idx="7">
                  <c:v>1077843.8654</c:v>
                </c:pt>
                <c:pt idx="8">
                  <c:v>1042614.0784699999</c:v>
                </c:pt>
                <c:pt idx="9">
                  <c:v>1118254.8182099999</c:v>
                </c:pt>
                <c:pt idx="10">
                  <c:v>1058769.5800999999</c:v>
                </c:pt>
                <c:pt idx="11">
                  <c:v>972199.32707999996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'2002_2025_AYLIK_IHR'!$C$48:$N$48</c:f>
              <c:numCache>
                <c:formatCode>#,##0</c:formatCode>
                <c:ptCount val="12"/>
                <c:pt idx="0">
                  <c:v>317224.80916</c:v>
                </c:pt>
                <c:pt idx="1">
                  <c:v>320355.91422999999</c:v>
                </c:pt>
                <c:pt idx="2">
                  <c:v>375289.86969999998</c:v>
                </c:pt>
                <c:pt idx="3">
                  <c:v>388277.1263</c:v>
                </c:pt>
                <c:pt idx="4">
                  <c:v>415663.45322999998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'2002_2025_AYLIK_IHR'!$A$49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'2002_2025_AYLIK_IHR'!$C$49:$N$49</c:f>
              <c:numCache>
                <c:formatCode>#,##0</c:formatCode>
                <c:ptCount val="12"/>
                <c:pt idx="0">
                  <c:v>322342.75797999999</c:v>
                </c:pt>
                <c:pt idx="1">
                  <c:v>348209.80783000001</c:v>
                </c:pt>
                <c:pt idx="2">
                  <c:v>385061.22235</c:v>
                </c:pt>
                <c:pt idx="3">
                  <c:v>334331.00831</c:v>
                </c:pt>
                <c:pt idx="4">
                  <c:v>419447.12485000002</c:v>
                </c:pt>
                <c:pt idx="5">
                  <c:v>332515.08912000002</c:v>
                </c:pt>
                <c:pt idx="6">
                  <c:v>381421.45869</c:v>
                </c:pt>
                <c:pt idx="7">
                  <c:v>362541.25273000001</c:v>
                </c:pt>
                <c:pt idx="8">
                  <c:v>375761.52600000001</c:v>
                </c:pt>
                <c:pt idx="9">
                  <c:v>364343.08331000002</c:v>
                </c:pt>
                <c:pt idx="10">
                  <c:v>345266.51708000002</c:v>
                </c:pt>
                <c:pt idx="11">
                  <c:v>339616.78720999998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'2002_2025_AYLIK_IHR'!$C$50:$N$50</c:f>
              <c:numCache>
                <c:formatCode>#,##0</c:formatCode>
                <c:ptCount val="12"/>
                <c:pt idx="0">
                  <c:v>1163715.72004</c:v>
                </c:pt>
                <c:pt idx="1">
                  <c:v>860004.13176999998</c:v>
                </c:pt>
                <c:pt idx="2">
                  <c:v>545271.46635</c:v>
                </c:pt>
                <c:pt idx="3">
                  <c:v>502870.91006999998</c:v>
                </c:pt>
                <c:pt idx="4">
                  <c:v>842493.26428999996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'2002_2025_AYLIK_IHR'!$A$51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'2002_2025_AYLIK_IHR'!$C$51:$N$51</c:f>
              <c:numCache>
                <c:formatCode>#,##0</c:formatCode>
                <c:ptCount val="12"/>
                <c:pt idx="0">
                  <c:v>467741.89817</c:v>
                </c:pt>
                <c:pt idx="1">
                  <c:v>481096.82188</c:v>
                </c:pt>
                <c:pt idx="2">
                  <c:v>544457.50179000001</c:v>
                </c:pt>
                <c:pt idx="3">
                  <c:v>341928.67125999997</c:v>
                </c:pt>
                <c:pt idx="4">
                  <c:v>581596.20848000003</c:v>
                </c:pt>
                <c:pt idx="5">
                  <c:v>402423.97295000002</c:v>
                </c:pt>
                <c:pt idx="6">
                  <c:v>953843.70747999998</c:v>
                </c:pt>
                <c:pt idx="7">
                  <c:v>962218.46984999999</c:v>
                </c:pt>
                <c:pt idx="8">
                  <c:v>672224.74589999998</c:v>
                </c:pt>
                <c:pt idx="9">
                  <c:v>754947.18249000004</c:v>
                </c:pt>
                <c:pt idx="10">
                  <c:v>684412.07510999998</c:v>
                </c:pt>
                <c:pt idx="11">
                  <c:v>631479.30223999999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'2002_2025_AYLIK_IHR'!$C$46:$N$46</c:f>
              <c:numCache>
                <c:formatCode>#,##0</c:formatCode>
                <c:ptCount val="12"/>
                <c:pt idx="0">
                  <c:v>1248187.69682</c:v>
                </c:pt>
                <c:pt idx="1">
                  <c:v>1233315.7816900001</c:v>
                </c:pt>
                <c:pt idx="2">
                  <c:v>1542458.0171699999</c:v>
                </c:pt>
                <c:pt idx="3">
                  <c:v>1304122.8769700001</c:v>
                </c:pt>
                <c:pt idx="4">
                  <c:v>1504857.0851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'2002_2025_AYLIK_IHR'!$A$47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'2002_2025_AYLIK_IHR'!$C$47:$N$47</c:f>
              <c:numCache>
                <c:formatCode>#,##0</c:formatCode>
                <c:ptCount val="12"/>
                <c:pt idx="0">
                  <c:v>1113603.6527</c:v>
                </c:pt>
                <c:pt idx="1">
                  <c:v>1375360.5803400001</c:v>
                </c:pt>
                <c:pt idx="2">
                  <c:v>1467690.75339</c:v>
                </c:pt>
                <c:pt idx="3">
                  <c:v>1192096.1973600001</c:v>
                </c:pt>
                <c:pt idx="4">
                  <c:v>1452110.3515600001</c:v>
                </c:pt>
                <c:pt idx="5">
                  <c:v>1312304.8486599999</c:v>
                </c:pt>
                <c:pt idx="6">
                  <c:v>1415859.0281400001</c:v>
                </c:pt>
                <c:pt idx="7">
                  <c:v>1404812.8777900001</c:v>
                </c:pt>
                <c:pt idx="8">
                  <c:v>1467319.46789</c:v>
                </c:pt>
                <c:pt idx="9">
                  <c:v>1253838.5798200001</c:v>
                </c:pt>
                <c:pt idx="10">
                  <c:v>1247406.703</c:v>
                </c:pt>
                <c:pt idx="11">
                  <c:v>1437637.36436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'2002_2025_AYLIK_IHR'!$C$58:$N$58</c:f>
              <c:numCache>
                <c:formatCode>#,##0</c:formatCode>
                <c:ptCount val="12"/>
                <c:pt idx="0">
                  <c:v>456828.69981000002</c:v>
                </c:pt>
                <c:pt idx="1">
                  <c:v>418366.96886000002</c:v>
                </c:pt>
                <c:pt idx="2">
                  <c:v>493047.92392999999</c:v>
                </c:pt>
                <c:pt idx="3">
                  <c:v>474909.35589000001</c:v>
                </c:pt>
                <c:pt idx="4">
                  <c:v>533153.36086000002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'2002_2025_AYLIK_IHR'!$A$59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'2002_2025_AYLIK_IHR'!$C$59:$N$59</c:f>
              <c:numCache>
                <c:formatCode>#,##0</c:formatCode>
                <c:ptCount val="12"/>
                <c:pt idx="0">
                  <c:v>445638.94942000002</c:v>
                </c:pt>
                <c:pt idx="1">
                  <c:v>452009.54275000002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432184.40130000003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485405.16563</c:v>
                </c:pt>
                <c:pt idx="11">
                  <c:v>534488.87581999996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'2002_2025_AYLIK_IHR'!$C$82:$N$82</c:f>
              <c:numCache>
                <c:formatCode>#,##0</c:formatCode>
                <c:ptCount val="12"/>
                <c:pt idx="0">
                  <c:v>20001141.662</c:v>
                </c:pt>
                <c:pt idx="1">
                  <c:v>21091860.686000001</c:v>
                </c:pt>
                <c:pt idx="2">
                  <c:v>22649136.767999999</c:v>
                </c:pt>
                <c:pt idx="3">
                  <c:v>19292815.011999998</c:v>
                </c:pt>
                <c:pt idx="4">
                  <c:v>24181079.901999999</c:v>
                </c:pt>
                <c:pt idx="5">
                  <c:v>19015385.607000001</c:v>
                </c:pt>
                <c:pt idx="6">
                  <c:v>22475642.991999999</c:v>
                </c:pt>
                <c:pt idx="7">
                  <c:v>22002216.748</c:v>
                </c:pt>
                <c:pt idx="8">
                  <c:v>21956628.5</c:v>
                </c:pt>
                <c:pt idx="9">
                  <c:v>23474122.760000002</c:v>
                </c:pt>
                <c:pt idx="10">
                  <c:v>22237432.034000002</c:v>
                </c:pt>
                <c:pt idx="11">
                  <c:v>23411051.605999999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'2002_2025_AYLIK_IHR'!$C$83:$N$83</c:f>
              <c:numCache>
                <c:formatCode>#,##0</c:formatCode>
                <c:ptCount val="12"/>
                <c:pt idx="0">
                  <c:v>21159627.544</c:v>
                </c:pt>
                <c:pt idx="1">
                  <c:v>20737664.719000001</c:v>
                </c:pt>
                <c:pt idx="2">
                  <c:v>23415135.701000001</c:v>
                </c:pt>
                <c:pt idx="3">
                  <c:v>20800622.745000001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'2002_2025_AYLIK_IHR'!$C$38:$N$38</c:f>
              <c:numCache>
                <c:formatCode>#,##0</c:formatCode>
                <c:ptCount val="12"/>
                <c:pt idx="0">
                  <c:v>82415.475059999997</c:v>
                </c:pt>
                <c:pt idx="1">
                  <c:v>158789.88097</c:v>
                </c:pt>
                <c:pt idx="2">
                  <c:v>86375.22107</c:v>
                </c:pt>
                <c:pt idx="3">
                  <c:v>129783.30017</c:v>
                </c:pt>
                <c:pt idx="4">
                  <c:v>367053.87832999998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'2002_2025_AYLIK_IHR'!$A$39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'2002_2025_AYLIK_IHR'!$C$39:$N$39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141237.81938999999</c:v>
                </c:pt>
                <c:pt idx="2">
                  <c:v>143306.55366000001</c:v>
                </c:pt>
                <c:pt idx="3">
                  <c:v>80867.331659999996</c:v>
                </c:pt>
                <c:pt idx="4">
                  <c:v>168228.24009000001</c:v>
                </c:pt>
                <c:pt idx="5">
                  <c:v>220068.33278999999</c:v>
                </c:pt>
                <c:pt idx="6">
                  <c:v>118301.89152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'2002_2025_AYLIK_IHR'!$C$52:$N$52</c:f>
              <c:numCache>
                <c:formatCode>#,##0</c:formatCode>
                <c:ptCount val="12"/>
                <c:pt idx="0">
                  <c:v>380183.67125000001</c:v>
                </c:pt>
                <c:pt idx="1">
                  <c:v>435244.33497999999</c:v>
                </c:pt>
                <c:pt idx="2">
                  <c:v>883990.46005999995</c:v>
                </c:pt>
                <c:pt idx="3">
                  <c:v>538272.81357999996</c:v>
                </c:pt>
                <c:pt idx="4">
                  <c:v>741881.24701000005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'2002_2025_AYLIK_IHR'!$A$53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'2002_2025_AYLIK_IHR'!$C$53:$N$53</c:f>
              <c:numCache>
                <c:formatCode>#,##0</c:formatCode>
                <c:ptCount val="12"/>
                <c:pt idx="0">
                  <c:v>329894.10360999999</c:v>
                </c:pt>
                <c:pt idx="1">
                  <c:v>299869.27533999999</c:v>
                </c:pt>
                <c:pt idx="2">
                  <c:v>358178.05352999998</c:v>
                </c:pt>
                <c:pt idx="3">
                  <c:v>349697.69761999999</c:v>
                </c:pt>
                <c:pt idx="4">
                  <c:v>980445.55215</c:v>
                </c:pt>
                <c:pt idx="5">
                  <c:v>564215.96891000005</c:v>
                </c:pt>
                <c:pt idx="6">
                  <c:v>431114.92654999997</c:v>
                </c:pt>
                <c:pt idx="7">
                  <c:v>422596.09554000001</c:v>
                </c:pt>
                <c:pt idx="8">
                  <c:v>566548.43955000001</c:v>
                </c:pt>
                <c:pt idx="9">
                  <c:v>820107.25635000004</c:v>
                </c:pt>
                <c:pt idx="10">
                  <c:v>613686.10137000005</c:v>
                </c:pt>
                <c:pt idx="11">
                  <c:v>997530.92376000003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'2002_2025_AYLIK_IHR'!$C$54:$N$54</c:f>
              <c:numCache>
                <c:formatCode>#,##0</c:formatCode>
                <c:ptCount val="12"/>
                <c:pt idx="0">
                  <c:v>589026.79949</c:v>
                </c:pt>
                <c:pt idx="1">
                  <c:v>590848.94243000005</c:v>
                </c:pt>
                <c:pt idx="2">
                  <c:v>638021.26809999999</c:v>
                </c:pt>
                <c:pt idx="3">
                  <c:v>610009.77622</c:v>
                </c:pt>
                <c:pt idx="4">
                  <c:v>660098.12135000003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'2002_2025_AYLIK_IHR'!$A$55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'2002_2025_AYLIK_IHR'!$C$55:$N$55</c:f>
              <c:numCache>
                <c:formatCode>#,##0</c:formatCode>
                <c:ptCount val="12"/>
                <c:pt idx="0">
                  <c:v>551103.26297000004</c:v>
                </c:pt>
                <c:pt idx="1">
                  <c:v>600091.26509999996</c:v>
                </c:pt>
                <c:pt idx="2">
                  <c:v>639291.03902999999</c:v>
                </c:pt>
                <c:pt idx="3">
                  <c:v>511738.74919</c:v>
                </c:pt>
                <c:pt idx="4">
                  <c:v>653255.46004000003</c:v>
                </c:pt>
                <c:pt idx="5">
                  <c:v>479202.68086000002</c:v>
                </c:pt>
                <c:pt idx="6">
                  <c:v>622239.08258000005</c:v>
                </c:pt>
                <c:pt idx="7">
                  <c:v>606250.38282000006</c:v>
                </c:pt>
                <c:pt idx="8">
                  <c:v>615342.55192999996</c:v>
                </c:pt>
                <c:pt idx="9">
                  <c:v>628497.15985000005</c:v>
                </c:pt>
                <c:pt idx="10">
                  <c:v>624471.74664999999</c:v>
                </c:pt>
                <c:pt idx="11">
                  <c:v>607063.37465000001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'2002_2025_AYLIK_IHR'!$C$3:$N$3</c:f>
              <c:numCache>
                <c:formatCode>#,##0</c:formatCode>
                <c:ptCount val="12"/>
                <c:pt idx="0">
                  <c:v>3093444.0338799995</c:v>
                </c:pt>
                <c:pt idx="1">
                  <c:v>3106584.5515399994</c:v>
                </c:pt>
                <c:pt idx="2">
                  <c:v>3068634.91768</c:v>
                </c:pt>
                <c:pt idx="3">
                  <c:v>2582517.8253600001</c:v>
                </c:pt>
                <c:pt idx="4">
                  <c:v>3145725.03339</c:v>
                </c:pt>
                <c:pt idx="5">
                  <c:v>2433873.5461200001</c:v>
                </c:pt>
                <c:pt idx="6">
                  <c:v>2844624.4067199999</c:v>
                </c:pt>
                <c:pt idx="7">
                  <c:v>2839094.9539400004</c:v>
                </c:pt>
                <c:pt idx="8">
                  <c:v>2959924.42924</c:v>
                </c:pt>
                <c:pt idx="9">
                  <c:v>3374040.2885000003</c:v>
                </c:pt>
                <c:pt idx="10">
                  <c:v>3324870.0377199994</c:v>
                </c:pt>
                <c:pt idx="11">
                  <c:v>3421023.1594699998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'2002_2025_AYLIK_IHR'!$A$2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'2002_2025_AYLIK_IHR'!$C$2:$N$2</c:f>
              <c:numCache>
                <c:formatCode>#,##0</c:formatCode>
                <c:ptCount val="12"/>
                <c:pt idx="0">
                  <c:v>3010049.4716599998</c:v>
                </c:pt>
                <c:pt idx="1">
                  <c:v>2955683.2803200004</c:v>
                </c:pt>
                <c:pt idx="2">
                  <c:v>3130957.9160499997</c:v>
                </c:pt>
                <c:pt idx="3">
                  <c:v>2778932.9832799998</c:v>
                </c:pt>
                <c:pt idx="4">
                  <c:v>3115471.0442600003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'2002_2025_AYLIK_IHR'!$A$68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'2002_2025_AYLIK_IHR'!$C$68:$N$68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'2002_2025_AYLIK_IHR'!$A$69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'2002_2025_AYLIK_IHR'!$A$70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'2002_2025_AYLIK_IHR'!$C$70:$N$70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'2002_2025_AYLIK_IHR'!$A$71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'2002_2025_AYLIK_IHR'!$C$71:$N$71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'2002_2025_AYLIK_IHR'!$A$72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'2002_2025_AYLIK_IHR'!$C$72:$N$72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'2002_2025_AYLIK_IHR'!$A$73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'2002_2025_AYLIK_IHR'!$C$73:$N$73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'2002_2025_AYLIK_IHR'!$A$74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'2002_2025_AYLIK_IHR'!$C$74:$N$74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'2002_2025_AYLIK_IHR'!$A$75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'2002_2025_AYLIK_IHR'!$C$75:$N$75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'2002_2025_AYLIK_IHR'!$A$76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'2002_2025_AYLIK_IHR'!$C$76:$N$76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'2002_2025_AYLIK_IHR'!$A$77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'2002_2025_AYLIK_IHR'!$C$77:$N$77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'2002_2025_AYLIK_IHR'!$A$79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'2002_2025_AYLIK_IHR'!$C$79:$N$79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'2002_2025_AYLIK_IHR'!$A$80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'2002_2025_AYLIK_IHR'!$C$80:$N$80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'2002_2025_AYLIK_IHR'!$A$81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'2002_2025_AYLIK_IHR'!$C$81:$N$81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'2002_2025_AYLIK_IHR'!$C$82:$N$82</c:f>
              <c:numCache>
                <c:formatCode>#,##0</c:formatCode>
                <c:ptCount val="12"/>
                <c:pt idx="0">
                  <c:v>20001141.662</c:v>
                </c:pt>
                <c:pt idx="1">
                  <c:v>21091860.686000001</c:v>
                </c:pt>
                <c:pt idx="2">
                  <c:v>22649136.767999999</c:v>
                </c:pt>
                <c:pt idx="3">
                  <c:v>19292815.011999998</c:v>
                </c:pt>
                <c:pt idx="4">
                  <c:v>24181079.901999999</c:v>
                </c:pt>
                <c:pt idx="5">
                  <c:v>19015385.607000001</c:v>
                </c:pt>
                <c:pt idx="6">
                  <c:v>22475642.991999999</c:v>
                </c:pt>
                <c:pt idx="7">
                  <c:v>22002216.748</c:v>
                </c:pt>
                <c:pt idx="8">
                  <c:v>21956628.5</c:v>
                </c:pt>
                <c:pt idx="9">
                  <c:v>23474122.760000002</c:v>
                </c:pt>
                <c:pt idx="10">
                  <c:v>22237432.034000002</c:v>
                </c:pt>
                <c:pt idx="11">
                  <c:v>23411051.605999999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ser>
          <c:idx val="15"/>
          <c:order val="15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'2002_2025_AYLIK_IHR'!$C$83:$N$83</c:f>
              <c:numCache>
                <c:formatCode>#,##0</c:formatCode>
                <c:ptCount val="12"/>
                <c:pt idx="0">
                  <c:v>21159627.544</c:v>
                </c:pt>
                <c:pt idx="1">
                  <c:v>20737664.719000001</c:v>
                </c:pt>
                <c:pt idx="2">
                  <c:v>23415135.701000001</c:v>
                </c:pt>
                <c:pt idx="3">
                  <c:v>20800622.745000001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7-4325-81E8-91D86E9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87158731332"/>
          <c:y val="0.12982311034650079"/>
          <c:w val="9.0619591554171E-2"/>
          <c:h val="0.80014887844901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'2002_2025_AYLIK_IHR'!$A$60:$A$83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'2002_2025_AYLIK_IHR'!$A$60:$A$83</c:f>
              <c:numCache>
                <c:formatCode>General</c:formatCod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'2002_2025_AYLIK_IHR'!$O$60:$O$83</c:f>
              <c:numCache>
                <c:formatCode>#,##0</c:formatCode>
                <c:ptCount val="2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255627429.02000001</c:v>
                </c:pt>
                <c:pt idx="22">
                  <c:v>261788514.27700001</c:v>
                </c:pt>
                <c:pt idx="23">
                  <c:v>86113050.709000006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'2002_2025_AYLIK_IHR'!$C$4:$N$4</c:f>
              <c:numCache>
                <c:formatCode>#,##0</c:formatCode>
                <c:ptCount val="12"/>
                <c:pt idx="0">
                  <c:v>1025880.67376</c:v>
                </c:pt>
                <c:pt idx="1">
                  <c:v>1063964.4771100001</c:v>
                </c:pt>
                <c:pt idx="2">
                  <c:v>1117262.31376</c:v>
                </c:pt>
                <c:pt idx="3">
                  <c:v>962532.76581000001</c:v>
                </c:pt>
                <c:pt idx="4">
                  <c:v>1060337.5580800001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'2002_2025_AYLIK_IHR'!$A$5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'2002_2025_AYLIK_IHR'!$C$5:$N$5</c:f>
              <c:numCache>
                <c:formatCode>#,##0</c:formatCode>
                <c:ptCount val="12"/>
                <c:pt idx="0">
                  <c:v>1010005.32783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864922.41662000003</c:v>
                </c:pt>
                <c:pt idx="4">
                  <c:v>1059528.9378800001</c:v>
                </c:pt>
                <c:pt idx="5">
                  <c:v>809192.70310000004</c:v>
                </c:pt>
                <c:pt idx="6">
                  <c:v>941717.77703</c:v>
                </c:pt>
                <c:pt idx="7">
                  <c:v>964871.41064999998</c:v>
                </c:pt>
                <c:pt idx="8">
                  <c:v>943319.16697999998</c:v>
                </c:pt>
                <c:pt idx="9">
                  <c:v>1034050.42279</c:v>
                </c:pt>
                <c:pt idx="10">
                  <c:v>1057376.6319299999</c:v>
                </c:pt>
                <c:pt idx="11">
                  <c:v>1127710.65775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'2002_2025_AYLIK_IHR'!$C$6:$N$6</c:f>
              <c:numCache>
                <c:formatCode>#,##0</c:formatCode>
                <c:ptCount val="12"/>
                <c:pt idx="0">
                  <c:v>353100.82250000001</c:v>
                </c:pt>
                <c:pt idx="1">
                  <c:v>319053.30417000002</c:v>
                </c:pt>
                <c:pt idx="2">
                  <c:v>298368.51299999998</c:v>
                </c:pt>
                <c:pt idx="3">
                  <c:v>236238.87031999999</c:v>
                </c:pt>
                <c:pt idx="4">
                  <c:v>283558.75079000002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'2002_2025_AYLIK_IHR'!$A$7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'2002_2025_AYLIK_IHR'!$C$7:$N$7</c:f>
              <c:numCache>
                <c:formatCode>#,##0</c:formatCode>
                <c:ptCount val="12"/>
                <c:pt idx="0">
                  <c:v>365786.03013999999</c:v>
                </c:pt>
                <c:pt idx="1">
                  <c:v>318973.59058000002</c:v>
                </c:pt>
                <c:pt idx="2">
                  <c:v>276697.47295999998</c:v>
                </c:pt>
                <c:pt idx="3">
                  <c:v>211805.69589</c:v>
                </c:pt>
                <c:pt idx="4">
                  <c:v>283633.45166999998</c:v>
                </c:pt>
                <c:pt idx="5">
                  <c:v>259744.38430000001</c:v>
                </c:pt>
                <c:pt idx="6">
                  <c:v>205536.84400000001</c:v>
                </c:pt>
                <c:pt idx="7">
                  <c:v>213027.75344999999</c:v>
                </c:pt>
                <c:pt idx="8">
                  <c:v>267545.08412000001</c:v>
                </c:pt>
                <c:pt idx="9">
                  <c:v>289011.94835000002</c:v>
                </c:pt>
                <c:pt idx="10">
                  <c:v>359841.73379999999</c:v>
                </c:pt>
                <c:pt idx="11">
                  <c:v>349164.62488999998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'2002_2025_AYLIK_IHR'!$C$8:$N$8</c:f>
              <c:numCache>
                <c:formatCode>#,##0</c:formatCode>
                <c:ptCount val="12"/>
                <c:pt idx="0">
                  <c:v>210390.06932000001</c:v>
                </c:pt>
                <c:pt idx="1">
                  <c:v>199123.16185</c:v>
                </c:pt>
                <c:pt idx="2">
                  <c:v>224431.95004</c:v>
                </c:pt>
                <c:pt idx="3">
                  <c:v>198202.31878</c:v>
                </c:pt>
                <c:pt idx="4">
                  <c:v>221128.61145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'2002_2025_AYLIK_IHR'!$A$9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'2002_2025_AYLIK_IHR'!$C$9:$N$9</c:f>
              <c:numCache>
                <c:formatCode>#,##0</c:formatCode>
                <c:ptCount val="12"/>
                <c:pt idx="0">
                  <c:v>232060.59815000001</c:v>
                </c:pt>
                <c:pt idx="1">
                  <c:v>234169.64285</c:v>
                </c:pt>
                <c:pt idx="2">
                  <c:v>239526.91080000001</c:v>
                </c:pt>
                <c:pt idx="3">
                  <c:v>199481.55533</c:v>
                </c:pt>
                <c:pt idx="4">
                  <c:v>216838.20627</c:v>
                </c:pt>
                <c:pt idx="5">
                  <c:v>164240.44820000001</c:v>
                </c:pt>
                <c:pt idx="6">
                  <c:v>225409.27966</c:v>
                </c:pt>
                <c:pt idx="7">
                  <c:v>219206.78563</c:v>
                </c:pt>
                <c:pt idx="8">
                  <c:v>227135.86845000001</c:v>
                </c:pt>
                <c:pt idx="9">
                  <c:v>277355.40288000001</c:v>
                </c:pt>
                <c:pt idx="10">
                  <c:v>242557.4124</c:v>
                </c:pt>
                <c:pt idx="11">
                  <c:v>247571.56177999999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3449002</xdr:colOff>
      <xdr:row>3</xdr:row>
      <xdr:rowOff>130492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436720</xdr:colOff>
      <xdr:row>3</xdr:row>
      <xdr:rowOff>130492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3028687</xdr:colOff>
      <xdr:row>3</xdr:row>
      <xdr:rowOff>137158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518160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3" sqref="O3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0" t="s">
        <v>123</v>
      </c>
      <c r="C1" s="140"/>
      <c r="D1" s="140"/>
      <c r="E1" s="140"/>
      <c r="F1" s="140"/>
      <c r="G1" s="140"/>
      <c r="H1" s="140"/>
      <c r="I1" s="140"/>
      <c r="J1" s="140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7" t="s">
        <v>124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9"/>
    </row>
    <row r="6" spans="1:13" ht="17.399999999999999" x14ac:dyDescent="0.25">
      <c r="A6" s="3"/>
      <c r="B6" s="136" t="s">
        <v>125</v>
      </c>
      <c r="C6" s="136"/>
      <c r="D6" s="136"/>
      <c r="E6" s="136"/>
      <c r="F6" s="136" t="s">
        <v>126</v>
      </c>
      <c r="G6" s="136"/>
      <c r="H6" s="136"/>
      <c r="I6" s="136"/>
      <c r="J6" s="136" t="s">
        <v>103</v>
      </c>
      <c r="K6" s="136"/>
      <c r="L6" s="136"/>
      <c r="M6" s="136"/>
    </row>
    <row r="7" spans="1:13" ht="28.2" x14ac:dyDescent="0.3">
      <c r="A7" s="4" t="s">
        <v>1</v>
      </c>
      <c r="B7" s="5">
        <v>2024</v>
      </c>
      <c r="C7" s="6">
        <v>2025</v>
      </c>
      <c r="D7" s="7" t="s">
        <v>115</v>
      </c>
      <c r="E7" s="7" t="s">
        <v>116</v>
      </c>
      <c r="F7" s="5">
        <v>2024</v>
      </c>
      <c r="G7" s="6">
        <v>2025</v>
      </c>
      <c r="H7" s="7" t="s">
        <v>115</v>
      </c>
      <c r="I7" s="7" t="s">
        <v>116</v>
      </c>
      <c r="J7" s="5" t="s">
        <v>127</v>
      </c>
      <c r="K7" s="5" t="s">
        <v>128</v>
      </c>
      <c r="L7" s="7" t="s">
        <v>115</v>
      </c>
      <c r="M7" s="7" t="s">
        <v>116</v>
      </c>
    </row>
    <row r="8" spans="1:13" ht="16.8" x14ac:dyDescent="0.3">
      <c r="A8" s="84" t="s">
        <v>2</v>
      </c>
      <c r="B8" s="8">
        <f>B9+B18+B20</f>
        <v>3145725.03339</v>
      </c>
      <c r="C8" s="8">
        <f>C9+C18+C20</f>
        <v>3115471.0442600003</v>
      </c>
      <c r="D8" s="10">
        <f t="shared" ref="D8:D45" si="0">(C8-B8)/B8*100</f>
        <v>-0.96174932039105632</v>
      </c>
      <c r="E8" s="10">
        <f>C8/C$43*100</f>
        <v>14.45592611634895</v>
      </c>
      <c r="F8" s="8">
        <f>F9+F18+F20</f>
        <v>14996906.361850001</v>
      </c>
      <c r="G8" s="8">
        <f>G9+G18+G20</f>
        <v>14991094.695570001</v>
      </c>
      <c r="H8" s="10">
        <f t="shared" ref="H8:H45" si="1">(G8-F8)/F8*100</f>
        <v>-3.8752434267267231E-2</v>
      </c>
      <c r="I8" s="10">
        <f>G8/G$43*100</f>
        <v>15.58368244914724</v>
      </c>
      <c r="J8" s="8">
        <f>J9+J18+J20</f>
        <v>36053295.593220003</v>
      </c>
      <c r="K8" s="8">
        <f>K9+K18+K20</f>
        <v>36188545.517279997</v>
      </c>
      <c r="L8" s="10">
        <f t="shared" ref="L8:L45" si="2">(K8-J8)/J8*100</f>
        <v>0.37513886548953634</v>
      </c>
      <c r="M8" s="10">
        <f>K8/K$43*100</f>
        <v>15.758673623615103</v>
      </c>
    </row>
    <row r="9" spans="1:13" ht="15.6" x14ac:dyDescent="0.3">
      <c r="A9" s="9" t="s">
        <v>3</v>
      </c>
      <c r="B9" s="8">
        <f>B10+B11+B12+B13+B14+B15+B16+B17</f>
        <v>2091658.5759699999</v>
      </c>
      <c r="C9" s="8">
        <f>C10+C11+C12+C13+C14+C15+C16+C17</f>
        <v>2056607.0131300001</v>
      </c>
      <c r="D9" s="10">
        <f t="shared" si="0"/>
        <v>-1.6757784106206122</v>
      </c>
      <c r="E9" s="10">
        <f>C9/C$43*100</f>
        <v>9.5427492696321981</v>
      </c>
      <c r="F9" s="8">
        <f>F10+F11+F12+F13+F14+F15+F16+F17</f>
        <v>10159873.923190001</v>
      </c>
      <c r="G9" s="8">
        <f>G10+G11+G12+G13+G14+G15+G16+G17</f>
        <v>10271352.607720001</v>
      </c>
      <c r="H9" s="10">
        <f t="shared" si="1"/>
        <v>1.0972447628070285</v>
      </c>
      <c r="I9" s="10">
        <f>G9/G$43*100</f>
        <v>10.677372174110117</v>
      </c>
      <c r="J9" s="8">
        <f>J10+J11+J12+J13+J14+J15+J16+J17</f>
        <v>24470181.691580001</v>
      </c>
      <c r="K9" s="8">
        <f>K10+K11+K12+K13+K14+K15+K16+K17</f>
        <v>24550862.742959999</v>
      </c>
      <c r="L9" s="10">
        <f t="shared" si="2"/>
        <v>0.32971169726851274</v>
      </c>
      <c r="M9" s="10">
        <f>K9/K$43*100</f>
        <v>10.690925197856856</v>
      </c>
    </row>
    <row r="10" spans="1:13" ht="13.8" x14ac:dyDescent="0.25">
      <c r="A10" s="11" t="s">
        <v>129</v>
      </c>
      <c r="B10" s="12">
        <v>1059528.9378800001</v>
      </c>
      <c r="C10" s="12">
        <v>1060337.5580800001</v>
      </c>
      <c r="D10" s="13">
        <f t="shared" si="0"/>
        <v>7.6318840485656222E-2</v>
      </c>
      <c r="E10" s="13">
        <f>C10/C$43*100</f>
        <v>4.9200140782034305</v>
      </c>
      <c r="F10" s="12">
        <v>5018755.6583900005</v>
      </c>
      <c r="G10" s="12">
        <v>5229977.7885199999</v>
      </c>
      <c r="H10" s="13">
        <f t="shared" si="1"/>
        <v>4.2086553820745047</v>
      </c>
      <c r="I10" s="13">
        <f>G10/G$43*100</f>
        <v>5.4367152451163996</v>
      </c>
      <c r="J10" s="12">
        <v>12630016.770609999</v>
      </c>
      <c r="K10" s="12">
        <v>12108216.55875</v>
      </c>
      <c r="L10" s="13">
        <f t="shared" si="2"/>
        <v>-4.1314292873642602</v>
      </c>
      <c r="M10" s="13">
        <f>K10/K$43*100</f>
        <v>5.2726471922526397</v>
      </c>
    </row>
    <row r="11" spans="1:13" ht="13.8" x14ac:dyDescent="0.25">
      <c r="A11" s="11" t="s">
        <v>130</v>
      </c>
      <c r="B11" s="12">
        <v>283633.45166999998</v>
      </c>
      <c r="C11" s="12">
        <v>283558.75079000002</v>
      </c>
      <c r="D11" s="13">
        <f t="shared" si="0"/>
        <v>-2.6337119109234267E-2</v>
      </c>
      <c r="E11" s="13">
        <f>C11/C$43*100</f>
        <v>1.3157253888193594</v>
      </c>
      <c r="F11" s="12">
        <v>1456896.2412399999</v>
      </c>
      <c r="G11" s="12">
        <v>1490320.2607799999</v>
      </c>
      <c r="H11" s="13">
        <f t="shared" si="1"/>
        <v>2.2941935461067571</v>
      </c>
      <c r="I11" s="13">
        <f>G11/G$43*100</f>
        <v>1.549231604706554</v>
      </c>
      <c r="J11" s="12">
        <v>3521880.0812300001</v>
      </c>
      <c r="K11" s="12">
        <v>3434192.63369</v>
      </c>
      <c r="L11" s="13">
        <f t="shared" si="2"/>
        <v>-2.4897908366424462</v>
      </c>
      <c r="M11" s="13">
        <f>K11/K$43*100</f>
        <v>1.4954544345835188</v>
      </c>
    </row>
    <row r="12" spans="1:13" ht="13.8" x14ac:dyDescent="0.25">
      <c r="A12" s="11" t="s">
        <v>131</v>
      </c>
      <c r="B12" s="12">
        <v>216838.20627</v>
      </c>
      <c r="C12" s="12">
        <v>221128.61145</v>
      </c>
      <c r="D12" s="13">
        <f t="shared" si="0"/>
        <v>1.978620490273622</v>
      </c>
      <c r="E12" s="13">
        <f>C12/C$43*100</f>
        <v>1.0260467274191305</v>
      </c>
      <c r="F12" s="12">
        <v>1122076.9134</v>
      </c>
      <c r="G12" s="12">
        <v>1053276.1114399999</v>
      </c>
      <c r="H12" s="13">
        <f t="shared" si="1"/>
        <v>-6.1315584643415475</v>
      </c>
      <c r="I12" s="13">
        <f>G12/G$43*100</f>
        <v>1.0949113980851601</v>
      </c>
      <c r="J12" s="12">
        <v>2622100.78932</v>
      </c>
      <c r="K12" s="12">
        <v>2656752.8704400002</v>
      </c>
      <c r="L12" s="13">
        <f t="shared" si="2"/>
        <v>1.3215388691823202</v>
      </c>
      <c r="M12" s="13">
        <f>K12/K$43*100</f>
        <v>1.1569103091992228</v>
      </c>
    </row>
    <row r="13" spans="1:13" ht="13.8" x14ac:dyDescent="0.25">
      <c r="A13" s="11" t="s">
        <v>132</v>
      </c>
      <c r="B13" s="12">
        <v>135538.68789</v>
      </c>
      <c r="C13" s="12">
        <v>142079.51035999999</v>
      </c>
      <c r="D13" s="13">
        <f t="shared" si="0"/>
        <v>4.8257973954332227</v>
      </c>
      <c r="E13" s="13">
        <f>C13/C$43*100</f>
        <v>0.65925533417982507</v>
      </c>
      <c r="F13" s="12">
        <v>737763.52092000004</v>
      </c>
      <c r="G13" s="12">
        <v>748290.73690999998</v>
      </c>
      <c r="H13" s="13">
        <f t="shared" si="1"/>
        <v>1.4269092590634425</v>
      </c>
      <c r="I13" s="13">
        <f>G13/G$43*100</f>
        <v>0.77787015961481354</v>
      </c>
      <c r="J13" s="12">
        <v>1733675.79908</v>
      </c>
      <c r="K13" s="12">
        <v>1860717.1778500001</v>
      </c>
      <c r="L13" s="13">
        <f t="shared" si="2"/>
        <v>7.327862501017572</v>
      </c>
      <c r="M13" s="13">
        <f>K13/K$43*100</f>
        <v>0.81026839549522345</v>
      </c>
    </row>
    <row r="14" spans="1:13" ht="13.8" x14ac:dyDescent="0.25">
      <c r="A14" s="11" t="s">
        <v>133</v>
      </c>
      <c r="B14" s="12">
        <v>234691.50318999999</v>
      </c>
      <c r="C14" s="12">
        <v>189439.18038999999</v>
      </c>
      <c r="D14" s="13">
        <f t="shared" si="0"/>
        <v>-19.2816195665017</v>
      </c>
      <c r="E14" s="13">
        <f>C14/C$43*100</f>
        <v>0.87900633848131471</v>
      </c>
      <c r="F14" s="12">
        <v>1014615.55492</v>
      </c>
      <c r="G14" s="12">
        <v>1042161.06051</v>
      </c>
      <c r="H14" s="13">
        <f t="shared" si="1"/>
        <v>2.7148712097334102</v>
      </c>
      <c r="I14" s="13">
        <f>G14/G$43*100</f>
        <v>1.083356976769257</v>
      </c>
      <c r="J14" s="12">
        <v>2156387.8209199999</v>
      </c>
      <c r="K14" s="12">
        <v>2660918.5070000002</v>
      </c>
      <c r="L14" s="13">
        <f t="shared" si="2"/>
        <v>23.397029105123945</v>
      </c>
      <c r="M14" s="13">
        <f>K14/K$43*100</f>
        <v>1.1587242783998442</v>
      </c>
    </row>
    <row r="15" spans="1:13" ht="13.8" x14ac:dyDescent="0.25">
      <c r="A15" s="11" t="s">
        <v>134</v>
      </c>
      <c r="B15" s="12">
        <v>69796.724189999994</v>
      </c>
      <c r="C15" s="12">
        <v>46526.242359999997</v>
      </c>
      <c r="D15" s="13">
        <f t="shared" si="0"/>
        <v>-33.340363892513501</v>
      </c>
      <c r="E15" s="13">
        <f>C15/C$43*100</f>
        <v>0.21588386233493584</v>
      </c>
      <c r="F15" s="12">
        <v>363442.86625999998</v>
      </c>
      <c r="G15" s="12">
        <v>228631.35011999999</v>
      </c>
      <c r="H15" s="13">
        <f t="shared" si="1"/>
        <v>-37.092904732805636</v>
      </c>
      <c r="I15" s="13">
        <f>G15/G$43*100</f>
        <v>0.23766899152753368</v>
      </c>
      <c r="J15" s="12">
        <v>754321.14304999996</v>
      </c>
      <c r="K15" s="12">
        <v>678336.41871999996</v>
      </c>
      <c r="L15" s="13">
        <f t="shared" si="2"/>
        <v>-10.07325925172475</v>
      </c>
      <c r="M15" s="13">
        <f>K15/K$43*100</f>
        <v>0.29538855670549347</v>
      </c>
    </row>
    <row r="16" spans="1:13" ht="13.8" x14ac:dyDescent="0.25">
      <c r="A16" s="11" t="s">
        <v>135</v>
      </c>
      <c r="B16" s="12">
        <v>76952.423450000002</v>
      </c>
      <c r="C16" s="12">
        <v>99877.326749999993</v>
      </c>
      <c r="D16" s="13">
        <f t="shared" si="0"/>
        <v>29.791008875627544</v>
      </c>
      <c r="E16" s="13">
        <f>C16/C$43*100</f>
        <v>0.46343529940891637</v>
      </c>
      <c r="F16" s="12">
        <v>368302.21483999997</v>
      </c>
      <c r="G16" s="12">
        <v>393854.14143999998</v>
      </c>
      <c r="H16" s="13">
        <f t="shared" si="1"/>
        <v>6.9377607764591982</v>
      </c>
      <c r="I16" s="13">
        <f>G16/G$43*100</f>
        <v>0.40942292715262657</v>
      </c>
      <c r="J16" s="12">
        <v>915221.97886000003</v>
      </c>
      <c r="K16" s="12">
        <v>1004241.77546</v>
      </c>
      <c r="L16" s="13">
        <f t="shared" si="2"/>
        <v>9.7265798523417235</v>
      </c>
      <c r="M16" s="13">
        <f>K16/K$43*100</f>
        <v>0.43730738974069105</v>
      </c>
    </row>
    <row r="17" spans="1:13" ht="13.8" x14ac:dyDescent="0.25">
      <c r="A17" s="11" t="s">
        <v>136</v>
      </c>
      <c r="B17" s="12">
        <v>14678.64143</v>
      </c>
      <c r="C17" s="12">
        <v>13659.83295</v>
      </c>
      <c r="D17" s="13">
        <f t="shared" si="0"/>
        <v>-6.9407545981590184</v>
      </c>
      <c r="E17" s="13">
        <f>C17/C$43*100</f>
        <v>6.3382240785284455E-2</v>
      </c>
      <c r="F17" s="12">
        <v>78020.953219999996</v>
      </c>
      <c r="G17" s="12">
        <v>84841.157999999996</v>
      </c>
      <c r="H17" s="13">
        <f t="shared" si="1"/>
        <v>8.741504042854606</v>
      </c>
      <c r="I17" s="13">
        <f>G17/G$43*100</f>
        <v>8.8194871137771622E-2</v>
      </c>
      <c r="J17" s="12">
        <v>136577.30851</v>
      </c>
      <c r="K17" s="12">
        <v>147486.80105000001</v>
      </c>
      <c r="L17" s="13">
        <f t="shared" si="2"/>
        <v>7.9877782473662009</v>
      </c>
      <c r="M17" s="13">
        <f>K17/K$43*100</f>
        <v>6.4224641480222014E-2</v>
      </c>
    </row>
    <row r="18" spans="1:13" ht="15.6" x14ac:dyDescent="0.3">
      <c r="A18" s="9" t="s">
        <v>12</v>
      </c>
      <c r="B18" s="8">
        <f>B19</f>
        <v>317479.84360000002</v>
      </c>
      <c r="C18" s="8">
        <f>C19</f>
        <v>335596.92207999999</v>
      </c>
      <c r="D18" s="10">
        <f t="shared" si="0"/>
        <v>5.7065287277973091</v>
      </c>
      <c r="E18" s="10">
        <f>C18/C$43*100</f>
        <v>1.557184849912451</v>
      </c>
      <c r="F18" s="8">
        <f>F19</f>
        <v>1588691.43946</v>
      </c>
      <c r="G18" s="8">
        <f>G19</f>
        <v>1488654.9945</v>
      </c>
      <c r="H18" s="10">
        <f t="shared" si="1"/>
        <v>-6.2967825265051225</v>
      </c>
      <c r="I18" s="10">
        <f>G18/G$43*100</f>
        <v>1.5475005115857521</v>
      </c>
      <c r="J18" s="8">
        <f>J19</f>
        <v>3669771.9079</v>
      </c>
      <c r="K18" s="8">
        <f>K19</f>
        <v>3762875.0679199998</v>
      </c>
      <c r="L18" s="10">
        <f t="shared" si="2"/>
        <v>2.5370285226603477</v>
      </c>
      <c r="M18" s="10">
        <f>K18/K$43*100</f>
        <v>1.638582574518644</v>
      </c>
    </row>
    <row r="19" spans="1:13" ht="13.8" x14ac:dyDescent="0.25">
      <c r="A19" s="11" t="s">
        <v>137</v>
      </c>
      <c r="B19" s="12">
        <v>317479.84360000002</v>
      </c>
      <c r="C19" s="12">
        <v>335596.92207999999</v>
      </c>
      <c r="D19" s="13">
        <f t="shared" si="0"/>
        <v>5.7065287277973091</v>
      </c>
      <c r="E19" s="13">
        <f>C19/C$43*100</f>
        <v>1.557184849912451</v>
      </c>
      <c r="F19" s="12">
        <v>1588691.43946</v>
      </c>
      <c r="G19" s="12">
        <v>1488654.9945</v>
      </c>
      <c r="H19" s="13">
        <f t="shared" si="1"/>
        <v>-6.2967825265051225</v>
      </c>
      <c r="I19" s="13">
        <f>G19/G$43*100</f>
        <v>1.5475005115857521</v>
      </c>
      <c r="J19" s="12">
        <v>3669771.9079</v>
      </c>
      <c r="K19" s="12">
        <v>3762875.0679199998</v>
      </c>
      <c r="L19" s="13">
        <f t="shared" si="2"/>
        <v>2.5370285226603477</v>
      </c>
      <c r="M19" s="13">
        <f>K19/K$43*100</f>
        <v>1.638582574518644</v>
      </c>
    </row>
    <row r="20" spans="1:13" ht="15.6" x14ac:dyDescent="0.3">
      <c r="A20" s="9" t="s">
        <v>109</v>
      </c>
      <c r="B20" s="8">
        <f>B21</f>
        <v>736586.61381999997</v>
      </c>
      <c r="C20" s="8">
        <f>C21</f>
        <v>723267.10904999997</v>
      </c>
      <c r="D20" s="10">
        <f t="shared" si="0"/>
        <v>-1.80827407396449</v>
      </c>
      <c r="E20" s="10">
        <f>C20/C$43*100</f>
        <v>3.3559919968043008</v>
      </c>
      <c r="F20" s="8">
        <f>F21</f>
        <v>3248340.9992</v>
      </c>
      <c r="G20" s="8">
        <f>G21</f>
        <v>3231087.0933500002</v>
      </c>
      <c r="H20" s="10">
        <f t="shared" si="1"/>
        <v>-0.53116054793043688</v>
      </c>
      <c r="I20" s="10">
        <f>G20/G$43*100</f>
        <v>3.3588097634513705</v>
      </c>
      <c r="J20" s="8">
        <f>J21</f>
        <v>7913341.9937399998</v>
      </c>
      <c r="K20" s="8">
        <f>K21</f>
        <v>7874807.7063999996</v>
      </c>
      <c r="L20" s="10">
        <f t="shared" si="2"/>
        <v>-0.48695339302261365</v>
      </c>
      <c r="M20" s="10">
        <f>K20/K$43*100</f>
        <v>3.4291658512396039</v>
      </c>
    </row>
    <row r="21" spans="1:13" ht="13.8" x14ac:dyDescent="0.25">
      <c r="A21" s="11" t="s">
        <v>138</v>
      </c>
      <c r="B21" s="12">
        <v>736586.61381999997</v>
      </c>
      <c r="C21" s="12">
        <v>723267.10904999997</v>
      </c>
      <c r="D21" s="13">
        <f t="shared" si="0"/>
        <v>-1.80827407396449</v>
      </c>
      <c r="E21" s="13">
        <f>C21/C$43*100</f>
        <v>3.3559919968043008</v>
      </c>
      <c r="F21" s="12">
        <v>3248340.9992</v>
      </c>
      <c r="G21" s="12">
        <v>3231087.0933500002</v>
      </c>
      <c r="H21" s="13">
        <f t="shared" si="1"/>
        <v>-0.53116054793043688</v>
      </c>
      <c r="I21" s="13">
        <f>G21/G$43*100</f>
        <v>3.3588097634513705</v>
      </c>
      <c r="J21" s="12">
        <v>7913341.9937399998</v>
      </c>
      <c r="K21" s="12">
        <v>7874807.7063999996</v>
      </c>
      <c r="L21" s="13">
        <f t="shared" si="2"/>
        <v>-0.48695339302261365</v>
      </c>
      <c r="M21" s="13">
        <f>K21/K$43*100</f>
        <v>3.4291658512396039</v>
      </c>
    </row>
    <row r="22" spans="1:13" ht="16.8" x14ac:dyDescent="0.3">
      <c r="A22" s="84" t="s">
        <v>14</v>
      </c>
      <c r="B22" s="8">
        <f>B23+B27+B29</f>
        <v>17151898.234549999</v>
      </c>
      <c r="C22" s="8">
        <f>C23+C27+C29</f>
        <v>17902890.31061</v>
      </c>
      <c r="D22" s="10">
        <f t="shared" si="0"/>
        <v>4.3784779141660062</v>
      </c>
      <c r="E22" s="10">
        <f>C22/C$43*100</f>
        <v>83.070218250335117</v>
      </c>
      <c r="F22" s="8">
        <f>F23+F27+F29</f>
        <v>75101663.995989993</v>
      </c>
      <c r="G22" s="8">
        <f>G23+G27+G29</f>
        <v>78829982.023699999</v>
      </c>
      <c r="H22" s="10">
        <f t="shared" si="1"/>
        <v>4.9643614126966309</v>
      </c>
      <c r="I22" s="10">
        <f>G22/G$43*100</f>
        <v>81.946077473071199</v>
      </c>
      <c r="J22" s="8">
        <f>J23+J27+J29</f>
        <v>182380780.85579002</v>
      </c>
      <c r="K22" s="8">
        <f>K23+K27+K29</f>
        <v>187477076.32803997</v>
      </c>
      <c r="L22" s="10">
        <f t="shared" si="2"/>
        <v>2.7943160723056875</v>
      </c>
      <c r="M22" s="10">
        <f>K22/K$43*100</f>
        <v>81.638817353199244</v>
      </c>
    </row>
    <row r="23" spans="1:13" ht="15.6" x14ac:dyDescent="0.3">
      <c r="A23" s="9" t="s">
        <v>15</v>
      </c>
      <c r="B23" s="8">
        <f>B24+B25+B26</f>
        <v>1259094.6758099999</v>
      </c>
      <c r="C23" s="8">
        <f>C24+C25+C26</f>
        <v>1213291.1346</v>
      </c>
      <c r="D23" s="10">
        <f>(C23-B23)/B23*100</f>
        <v>-3.637815494735027</v>
      </c>
      <c r="E23" s="10">
        <f>C23/C$43*100</f>
        <v>5.6297255696577286</v>
      </c>
      <c r="F23" s="8">
        <f>F24+F25+F26</f>
        <v>5818137.7583799995</v>
      </c>
      <c r="G23" s="8">
        <f>G24+G25+G26</f>
        <v>5799090.1323899999</v>
      </c>
      <c r="H23" s="10">
        <f t="shared" si="1"/>
        <v>-0.32738355090621363</v>
      </c>
      <c r="I23" s="10">
        <f>G23/G$43*100</f>
        <v>6.0283242119639509</v>
      </c>
      <c r="J23" s="8">
        <f>J24+J25+J26</f>
        <v>14030186.802280001</v>
      </c>
      <c r="K23" s="8">
        <f>K24+K25+K26</f>
        <v>13865831.866559999</v>
      </c>
      <c r="L23" s="10">
        <f t="shared" si="2"/>
        <v>-1.1714379718258168</v>
      </c>
      <c r="M23" s="10">
        <f>K23/K$43*100</f>
        <v>6.0380188200905689</v>
      </c>
    </row>
    <row r="24" spans="1:13" ht="13.8" x14ac:dyDescent="0.25">
      <c r="A24" s="11" t="s">
        <v>139</v>
      </c>
      <c r="B24" s="12">
        <v>863016.23002000002</v>
      </c>
      <c r="C24" s="12">
        <v>854319.12826999999</v>
      </c>
      <c r="D24" s="13">
        <f t="shared" si="0"/>
        <v>-1.0077564531779988</v>
      </c>
      <c r="E24" s="13">
        <f>C24/C$43*100</f>
        <v>3.9640792748847966</v>
      </c>
      <c r="F24" s="12">
        <v>3971571.9578499999</v>
      </c>
      <c r="G24" s="12">
        <v>4047015.6263299999</v>
      </c>
      <c r="H24" s="13">
        <f t="shared" si="1"/>
        <v>1.8995921333083747</v>
      </c>
      <c r="I24" s="13">
        <f>G24/G$43*100</f>
        <v>4.2069913951047493</v>
      </c>
      <c r="J24" s="12">
        <v>9489445.5687300004</v>
      </c>
      <c r="K24" s="12">
        <v>9567134.0311299991</v>
      </c>
      <c r="L24" s="13">
        <f t="shared" si="2"/>
        <v>0.81868283913235984</v>
      </c>
      <c r="M24" s="13">
        <f>K24/K$43*100</f>
        <v>4.1661067211990721</v>
      </c>
    </row>
    <row r="25" spans="1:13" ht="13.8" x14ac:dyDescent="0.25">
      <c r="A25" s="11" t="s">
        <v>140</v>
      </c>
      <c r="B25" s="12">
        <v>135760.5104</v>
      </c>
      <c r="C25" s="12">
        <v>124838.62677</v>
      </c>
      <c r="D25" s="13">
        <f t="shared" si="0"/>
        <v>-8.0449635890585132</v>
      </c>
      <c r="E25" s="13">
        <f>C25/C$43*100</f>
        <v>0.57925685696181206</v>
      </c>
      <c r="F25" s="12">
        <v>649997.07657999999</v>
      </c>
      <c r="G25" s="12">
        <v>627319.43573999999</v>
      </c>
      <c r="H25" s="13">
        <f t="shared" si="1"/>
        <v>-3.4888835130336004</v>
      </c>
      <c r="I25" s="13">
        <f>G25/G$43*100</f>
        <v>0.65211694537819609</v>
      </c>
      <c r="J25" s="12">
        <v>1644883.4246100001</v>
      </c>
      <c r="K25" s="12">
        <v>1503491.29174</v>
      </c>
      <c r="L25" s="13">
        <f t="shared" si="2"/>
        <v>-8.5958755954710888</v>
      </c>
      <c r="M25" s="13">
        <f>K25/K$43*100</f>
        <v>0.65471071643829226</v>
      </c>
    </row>
    <row r="26" spans="1:13" ht="13.8" x14ac:dyDescent="0.25">
      <c r="A26" s="11" t="s">
        <v>141</v>
      </c>
      <c r="B26" s="12">
        <v>260317.93539</v>
      </c>
      <c r="C26" s="12">
        <v>234133.37956</v>
      </c>
      <c r="D26" s="13">
        <f t="shared" si="0"/>
        <v>-10.058682968106341</v>
      </c>
      <c r="E26" s="13">
        <f>C26/C$43*100</f>
        <v>1.0863894378111203</v>
      </c>
      <c r="F26" s="12">
        <v>1196568.72395</v>
      </c>
      <c r="G26" s="12">
        <v>1124755.0703199999</v>
      </c>
      <c r="H26" s="13">
        <f t="shared" si="1"/>
        <v>-6.0016321831424442</v>
      </c>
      <c r="I26" s="13">
        <f>G26/G$43*100</f>
        <v>1.169215871481005</v>
      </c>
      <c r="J26" s="12">
        <v>2895857.8089399999</v>
      </c>
      <c r="K26" s="12">
        <v>2795206.5436900002</v>
      </c>
      <c r="L26" s="13">
        <f t="shared" si="2"/>
        <v>-3.475697768698184</v>
      </c>
      <c r="M26" s="13">
        <f>K26/K$43*100</f>
        <v>1.2172013824532049</v>
      </c>
    </row>
    <row r="27" spans="1:13" ht="15.6" x14ac:dyDescent="0.3">
      <c r="A27" s="9" t="s">
        <v>19</v>
      </c>
      <c r="B27" s="8">
        <f>B28</f>
        <v>3020427.4010800002</v>
      </c>
      <c r="C27" s="8">
        <f>C28</f>
        <v>2767723.0070199999</v>
      </c>
      <c r="D27" s="10">
        <f t="shared" si="0"/>
        <v>-8.3665111093099593</v>
      </c>
      <c r="E27" s="10">
        <f>C27/C$43*100</f>
        <v>12.842359544222182</v>
      </c>
      <c r="F27" s="8">
        <f>F28</f>
        <v>13576656.717390001</v>
      </c>
      <c r="G27" s="8">
        <f>G28</f>
        <v>13147226.62225</v>
      </c>
      <c r="H27" s="10">
        <f t="shared" si="1"/>
        <v>-3.1630032641979855</v>
      </c>
      <c r="I27" s="10">
        <f>G27/G$43*100</f>
        <v>13.66692752789182</v>
      </c>
      <c r="J27" s="8">
        <f>J28</f>
        <v>31800563.677590001</v>
      </c>
      <c r="K27" s="8">
        <f>K28</f>
        <v>30328576.4767</v>
      </c>
      <c r="L27" s="10">
        <f t="shared" si="2"/>
        <v>-4.6288085199172642</v>
      </c>
      <c r="M27" s="10">
        <f>K27/K$43*100</f>
        <v>13.206889951875814</v>
      </c>
    </row>
    <row r="28" spans="1:13" ht="13.8" x14ac:dyDescent="0.25">
      <c r="A28" s="11" t="s">
        <v>142</v>
      </c>
      <c r="B28" s="12">
        <v>3020427.4010800002</v>
      </c>
      <c r="C28" s="12">
        <v>2767723.0070199999</v>
      </c>
      <c r="D28" s="13">
        <f t="shared" si="0"/>
        <v>-8.3665111093099593</v>
      </c>
      <c r="E28" s="13">
        <f>C28/C$43*100</f>
        <v>12.842359544222182</v>
      </c>
      <c r="F28" s="12">
        <v>13576656.717390001</v>
      </c>
      <c r="G28" s="12">
        <v>13147226.62225</v>
      </c>
      <c r="H28" s="13">
        <f t="shared" si="1"/>
        <v>-3.1630032641979855</v>
      </c>
      <c r="I28" s="13">
        <f>G28/G$43*100</f>
        <v>13.66692752789182</v>
      </c>
      <c r="J28" s="12">
        <v>31800563.677590001</v>
      </c>
      <c r="K28" s="12">
        <v>30328576.4767</v>
      </c>
      <c r="L28" s="13">
        <f t="shared" si="2"/>
        <v>-4.6288085199172642</v>
      </c>
      <c r="M28" s="13">
        <f>K28/K$43*100</f>
        <v>13.206889951875814</v>
      </c>
    </row>
    <row r="29" spans="1:13" ht="15.6" x14ac:dyDescent="0.3">
      <c r="A29" s="9" t="s">
        <v>21</v>
      </c>
      <c r="B29" s="8">
        <f>B30+B31+B32+B33+B34+B35+B36+B37+B38+B39+B40</f>
        <v>12872376.15766</v>
      </c>
      <c r="C29" s="8">
        <f>C30+C31+C32+C33+C34+C35+C36+C37+C38+C39+C40</f>
        <v>13921876.168989999</v>
      </c>
      <c r="D29" s="10">
        <f t="shared" si="0"/>
        <v>8.1531179517735772</v>
      </c>
      <c r="E29" s="10">
        <f>C29/C$43*100</f>
        <v>64.598133136455189</v>
      </c>
      <c r="F29" s="8">
        <f>F30+F31+F32+F33+F34+F35+F36+F37+F38+F39+F40</f>
        <v>55706869.520219997</v>
      </c>
      <c r="G29" s="8">
        <f>G30+G31+G32+G33+G34+G35+G36+G37+G38+G39+G40</f>
        <v>59883665.269060001</v>
      </c>
      <c r="H29" s="10">
        <f t="shared" si="1"/>
        <v>7.4978109249595279</v>
      </c>
      <c r="I29" s="10">
        <f>G29/G$43*100</f>
        <v>62.250825733215429</v>
      </c>
      <c r="J29" s="8">
        <f>J30+J31+J32+J33+J34+J35+J36+J37+J38+J39+J40</f>
        <v>136550030.37592</v>
      </c>
      <c r="K29" s="8">
        <f>K30+K31+K32+K33+K34+K35+K36+K37+K38+K39+K40</f>
        <v>143282667.98477998</v>
      </c>
      <c r="L29" s="10">
        <f t="shared" si="2"/>
        <v>4.9305280931283164</v>
      </c>
      <c r="M29" s="10">
        <f>K29/K$43*100</f>
        <v>62.393908581232857</v>
      </c>
    </row>
    <row r="30" spans="1:13" ht="13.8" x14ac:dyDescent="0.25">
      <c r="A30" s="11" t="s">
        <v>143</v>
      </c>
      <c r="B30" s="12">
        <v>1640740.3116599999</v>
      </c>
      <c r="C30" s="12">
        <v>1520389.59027</v>
      </c>
      <c r="D30" s="13">
        <f t="shared" si="0"/>
        <v>-7.3351474657337086</v>
      </c>
      <c r="E30" s="13">
        <f>C30/C$43*100</f>
        <v>7.0546762504832179</v>
      </c>
      <c r="F30" s="12">
        <v>7394411.80743</v>
      </c>
      <c r="G30" s="12">
        <v>6929098.4704700001</v>
      </c>
      <c r="H30" s="13">
        <f t="shared" si="1"/>
        <v>-6.2927701226005173</v>
      </c>
      <c r="I30" s="13">
        <f>G30/G$43*100</f>
        <v>7.203001009298247</v>
      </c>
      <c r="J30" s="12">
        <v>18303837.829070002</v>
      </c>
      <c r="K30" s="12">
        <v>17446977.24746</v>
      </c>
      <c r="L30" s="13">
        <f t="shared" si="2"/>
        <v>-4.6813165064713527</v>
      </c>
      <c r="M30" s="13">
        <f>K30/K$43*100</f>
        <v>7.5974653369275797</v>
      </c>
    </row>
    <row r="31" spans="1:13" ht="13.8" x14ac:dyDescent="0.25">
      <c r="A31" s="11" t="s">
        <v>144</v>
      </c>
      <c r="B31" s="12">
        <v>3211102.62677</v>
      </c>
      <c r="C31" s="12">
        <v>3947720.1554200002</v>
      </c>
      <c r="D31" s="13">
        <f t="shared" si="0"/>
        <v>22.939706831822836</v>
      </c>
      <c r="E31" s="13">
        <f>C31/C$43*100</f>
        <v>18.317599516745993</v>
      </c>
      <c r="F31" s="12">
        <v>15075966.942770001</v>
      </c>
      <c r="G31" s="12">
        <v>16581107.207520001</v>
      </c>
      <c r="H31" s="13">
        <f t="shared" si="1"/>
        <v>9.983706321880879</v>
      </c>
      <c r="I31" s="13">
        <f>G31/G$43*100</f>
        <v>17.236547071750277</v>
      </c>
      <c r="J31" s="12">
        <v>35743066.893990003</v>
      </c>
      <c r="K31" s="12">
        <v>38704061.831919998</v>
      </c>
      <c r="L31" s="13">
        <f t="shared" si="2"/>
        <v>8.2841098854554929</v>
      </c>
      <c r="M31" s="13">
        <f>K31/K$43*100</f>
        <v>16.854081024787448</v>
      </c>
    </row>
    <row r="32" spans="1:13" ht="13.8" x14ac:dyDescent="0.25">
      <c r="A32" s="11" t="s">
        <v>145</v>
      </c>
      <c r="B32" s="12">
        <v>168228.24009000001</v>
      </c>
      <c r="C32" s="12">
        <v>367053.87832999998</v>
      </c>
      <c r="D32" s="13">
        <f t="shared" si="0"/>
        <v>118.18802725013988</v>
      </c>
      <c r="E32" s="13">
        <f>C32/C$43*100</f>
        <v>1.7031465452499961</v>
      </c>
      <c r="F32" s="12">
        <v>700924.12470000004</v>
      </c>
      <c r="G32" s="12">
        <v>824417.75560000003</v>
      </c>
      <c r="H32" s="13">
        <f t="shared" si="1"/>
        <v>17.618687465331007</v>
      </c>
      <c r="I32" s="13">
        <f>G32/G$43*100</f>
        <v>0.85700642745626965</v>
      </c>
      <c r="J32" s="12">
        <v>2150938.8215899998</v>
      </c>
      <c r="K32" s="12">
        <v>2035675.7524300001</v>
      </c>
      <c r="L32" s="13">
        <f t="shared" si="2"/>
        <v>-5.3587330333642811</v>
      </c>
      <c r="M32" s="13">
        <f>K32/K$43*100</f>
        <v>0.88645590275888575</v>
      </c>
    </row>
    <row r="33" spans="1:13" ht="13.8" x14ac:dyDescent="0.25">
      <c r="A33" s="11" t="s">
        <v>146</v>
      </c>
      <c r="B33" s="12">
        <v>1494970.41178</v>
      </c>
      <c r="C33" s="12">
        <v>1676818.2645399999</v>
      </c>
      <c r="D33" s="13">
        <f t="shared" si="0"/>
        <v>12.163976713323787</v>
      </c>
      <c r="E33" s="13">
        <f>C33/C$43*100</f>
        <v>7.7805123521834192</v>
      </c>
      <c r="F33" s="12">
        <v>6643903.3681199998</v>
      </c>
      <c r="G33" s="12">
        <v>7054275.0483600004</v>
      </c>
      <c r="H33" s="13">
        <f t="shared" si="1"/>
        <v>6.1766653953626349</v>
      </c>
      <c r="I33" s="13">
        <f>G33/G$43*100</f>
        <v>7.3331257319767831</v>
      </c>
      <c r="J33" s="12">
        <v>16261440.550869999</v>
      </c>
      <c r="K33" s="12">
        <v>17079233.684349999</v>
      </c>
      <c r="L33" s="13">
        <f t="shared" si="2"/>
        <v>5.0290325197311425</v>
      </c>
      <c r="M33" s="13">
        <f>K33/K$43*100</f>
        <v>7.4373276274562601</v>
      </c>
    </row>
    <row r="34" spans="1:13" ht="13.8" x14ac:dyDescent="0.25">
      <c r="A34" s="11" t="s">
        <v>147</v>
      </c>
      <c r="B34" s="12">
        <v>1065073.44814</v>
      </c>
      <c r="C34" s="12">
        <v>1007847.43755</v>
      </c>
      <c r="D34" s="13">
        <f t="shared" si="0"/>
        <v>-5.3729637791588072</v>
      </c>
      <c r="E34" s="13">
        <f>C34/C$43*100</f>
        <v>4.6764575522591612</v>
      </c>
      <c r="F34" s="12">
        <v>4669442.1094599999</v>
      </c>
      <c r="G34" s="12">
        <v>4379242.0747699998</v>
      </c>
      <c r="H34" s="13">
        <f t="shared" si="1"/>
        <v>-6.2148759506424307</v>
      </c>
      <c r="I34" s="13">
        <f>G34/G$43*100</f>
        <v>4.552350528565956</v>
      </c>
      <c r="J34" s="12">
        <v>11452531.925380001</v>
      </c>
      <c r="K34" s="12">
        <v>10893317.13439</v>
      </c>
      <c r="L34" s="13">
        <f t="shared" si="2"/>
        <v>-4.8828922253490736</v>
      </c>
      <c r="M34" s="13">
        <f>K34/K$43*100</f>
        <v>4.7436067668819861</v>
      </c>
    </row>
    <row r="35" spans="1:13" ht="13.8" x14ac:dyDescent="0.25">
      <c r="A35" s="11" t="s">
        <v>148</v>
      </c>
      <c r="B35" s="12">
        <v>1205406.4221399999</v>
      </c>
      <c r="C35" s="12">
        <v>1237053.6719</v>
      </c>
      <c r="D35" s="13">
        <f t="shared" si="0"/>
        <v>2.6254422723097468</v>
      </c>
      <c r="E35" s="13">
        <f>C35/C$43*100</f>
        <v>5.7399848141397705</v>
      </c>
      <c r="F35" s="12">
        <v>5121582.1509100003</v>
      </c>
      <c r="G35" s="12">
        <v>5483839.1549800001</v>
      </c>
      <c r="H35" s="13">
        <f t="shared" si="1"/>
        <v>7.0731464105410105</v>
      </c>
      <c r="I35" s="13">
        <f>G35/G$43*100</f>
        <v>5.7006115783300313</v>
      </c>
      <c r="J35" s="12">
        <v>12172067.191129999</v>
      </c>
      <c r="K35" s="12">
        <v>12790656.04568</v>
      </c>
      <c r="L35" s="13">
        <f t="shared" si="2"/>
        <v>5.0820361474900242</v>
      </c>
      <c r="M35" s="13">
        <f>K35/K$43*100</f>
        <v>5.5698224721284788</v>
      </c>
    </row>
    <row r="36" spans="1:13" ht="13.8" x14ac:dyDescent="0.25">
      <c r="A36" s="11" t="s">
        <v>149</v>
      </c>
      <c r="B36" s="12">
        <v>1452110.3515600001</v>
      </c>
      <c r="C36" s="12">
        <v>1504857.0851</v>
      </c>
      <c r="D36" s="13">
        <f t="shared" si="0"/>
        <v>3.6324190846332156</v>
      </c>
      <c r="E36" s="13">
        <f>C36/C$43*100</f>
        <v>6.9826047261617132</v>
      </c>
      <c r="F36" s="12">
        <v>6600861.5353499996</v>
      </c>
      <c r="G36" s="12">
        <v>6832941.4577500001</v>
      </c>
      <c r="H36" s="13">
        <f t="shared" si="1"/>
        <v>3.5159035098241134</v>
      </c>
      <c r="I36" s="13">
        <f>G36/G$43*100</f>
        <v>7.1030429754176465</v>
      </c>
      <c r="J36" s="12">
        <v>15596970.021469999</v>
      </c>
      <c r="K36" s="12">
        <v>16372120.327409999</v>
      </c>
      <c r="L36" s="13">
        <f t="shared" si="2"/>
        <v>4.9698775138566509</v>
      </c>
      <c r="M36" s="13">
        <f>K36/K$43*100</f>
        <v>7.1294078576054538</v>
      </c>
    </row>
    <row r="37" spans="1:13" ht="13.8" x14ac:dyDescent="0.25">
      <c r="A37" s="14" t="s">
        <v>150</v>
      </c>
      <c r="B37" s="12">
        <v>419447.12485000002</v>
      </c>
      <c r="C37" s="12">
        <v>415663.45322999998</v>
      </c>
      <c r="D37" s="13">
        <f t="shared" si="0"/>
        <v>-0.90206164158429492</v>
      </c>
      <c r="E37" s="13">
        <f>C37/C$43*100</f>
        <v>1.9286971645042468</v>
      </c>
      <c r="F37" s="12">
        <v>1809391.92132</v>
      </c>
      <c r="G37" s="12">
        <v>1816811.1726200001</v>
      </c>
      <c r="H37" s="13">
        <f t="shared" si="1"/>
        <v>0.41004114214169679</v>
      </c>
      <c r="I37" s="13">
        <f>G37/G$43*100</f>
        <v>1.8886284797159967</v>
      </c>
      <c r="J37" s="12">
        <v>4431866.4571799999</v>
      </c>
      <c r="K37" s="12">
        <v>4318276.8867600001</v>
      </c>
      <c r="L37" s="13">
        <f t="shared" si="2"/>
        <v>-2.5630187984562358</v>
      </c>
      <c r="M37" s="13">
        <f>K37/K$43*100</f>
        <v>1.8804379977735659</v>
      </c>
    </row>
    <row r="38" spans="1:13" ht="13.8" x14ac:dyDescent="0.25">
      <c r="A38" s="11" t="s">
        <v>151</v>
      </c>
      <c r="B38" s="12">
        <v>581596.20848000003</v>
      </c>
      <c r="C38" s="12">
        <v>842493.26428999996</v>
      </c>
      <c r="D38" s="13">
        <f t="shared" si="0"/>
        <v>44.858795845979401</v>
      </c>
      <c r="E38" s="13">
        <f>C38/C$43*100</f>
        <v>3.9092067328106723</v>
      </c>
      <c r="F38" s="12">
        <v>2416821.10158</v>
      </c>
      <c r="G38" s="12">
        <v>3914355.4925199999</v>
      </c>
      <c r="H38" s="13">
        <f t="shared" si="1"/>
        <v>61.962980626120192</v>
      </c>
      <c r="I38" s="13">
        <f>G38/G$43*100</f>
        <v>4.0690872966423912</v>
      </c>
      <c r="J38" s="12">
        <v>7454572.9794500005</v>
      </c>
      <c r="K38" s="12">
        <v>8975904.9485400002</v>
      </c>
      <c r="L38" s="13">
        <f t="shared" si="2"/>
        <v>20.408036426551206</v>
      </c>
      <c r="M38" s="13">
        <f>K38/K$43*100</f>
        <v>3.9086499481746819</v>
      </c>
    </row>
    <row r="39" spans="1:13" ht="13.8" x14ac:dyDescent="0.25">
      <c r="A39" s="11" t="s">
        <v>152</v>
      </c>
      <c r="B39" s="12">
        <v>980445.55215</v>
      </c>
      <c r="C39" s="12">
        <v>741881.24701000005</v>
      </c>
      <c r="D39" s="13">
        <f>(C39-B39)/B39*100</f>
        <v>-24.332233913128263</v>
      </c>
      <c r="E39" s="13">
        <f>C39/C$43*100</f>
        <v>3.4423624362166825</v>
      </c>
      <c r="F39" s="12">
        <v>2318084.6822500001</v>
      </c>
      <c r="G39" s="12">
        <v>2979572.5268799998</v>
      </c>
      <c r="H39" s="13">
        <f t="shared" si="1"/>
        <v>28.535965475943719</v>
      </c>
      <c r="I39" s="13">
        <f>G39/G$43*100</f>
        <v>3.0973529976314818</v>
      </c>
      <c r="J39" s="12">
        <v>5823385.6435700003</v>
      </c>
      <c r="K39" s="12">
        <v>7395372.2389099998</v>
      </c>
      <c r="L39" s="13">
        <f t="shared" si="2"/>
        <v>26.994375635687767</v>
      </c>
      <c r="M39" s="13">
        <f>K39/K$43*100</f>
        <v>3.2203907554802949</v>
      </c>
    </row>
    <row r="40" spans="1:13" ht="13.8" x14ac:dyDescent="0.25">
      <c r="A40" s="11" t="s">
        <v>153</v>
      </c>
      <c r="B40" s="12">
        <v>653255.46004000003</v>
      </c>
      <c r="C40" s="12">
        <v>660098.12135000003</v>
      </c>
      <c r="D40" s="13">
        <f>(C40-B40)/B40*100</f>
        <v>1.047470970940068</v>
      </c>
      <c r="E40" s="13">
        <f>C40/C$43*100</f>
        <v>3.0628850457003294</v>
      </c>
      <c r="F40" s="12">
        <v>2955479.7763299998</v>
      </c>
      <c r="G40" s="12">
        <v>3088004.90759</v>
      </c>
      <c r="H40" s="13">
        <f t="shared" si="1"/>
        <v>4.4840479816973993</v>
      </c>
      <c r="I40" s="13">
        <f>G40/G$43*100</f>
        <v>3.2100716364303561</v>
      </c>
      <c r="J40" s="12">
        <v>7159352.0622199997</v>
      </c>
      <c r="K40" s="12">
        <v>7271071.88693</v>
      </c>
      <c r="L40" s="13">
        <f t="shared" si="2"/>
        <v>1.5604739610382814</v>
      </c>
      <c r="M40" s="13">
        <f>K40/K$43*100</f>
        <v>3.1662628912582322</v>
      </c>
    </row>
    <row r="41" spans="1:13" ht="15.6" x14ac:dyDescent="0.3">
      <c r="A41" s="9" t="s">
        <v>30</v>
      </c>
      <c r="B41" s="8">
        <f>B42</f>
        <v>545499.02194000001</v>
      </c>
      <c r="C41" s="8">
        <f>C42</f>
        <v>533153.36086000002</v>
      </c>
      <c r="D41" s="10">
        <f t="shared" si="0"/>
        <v>-2.2631866572545207</v>
      </c>
      <c r="E41" s="10">
        <f>C41/C$43*100</f>
        <v>2.4738556333159378</v>
      </c>
      <c r="F41" s="8">
        <f>F42</f>
        <v>2408095.71936</v>
      </c>
      <c r="G41" s="8">
        <f>G42</f>
        <v>2376306.3093500002</v>
      </c>
      <c r="H41" s="10">
        <f t="shared" si="1"/>
        <v>-1.3201057480575746</v>
      </c>
      <c r="I41" s="10">
        <f>G41/G$43*100</f>
        <v>2.4702400777815519</v>
      </c>
      <c r="J41" s="8">
        <f>J42</f>
        <v>5822135.0541500002</v>
      </c>
      <c r="K41" s="8">
        <f>K42</f>
        <v>5976455.79153</v>
      </c>
      <c r="L41" s="10">
        <f t="shared" si="2"/>
        <v>2.6505866996335041</v>
      </c>
      <c r="M41" s="10">
        <f>K41/K$43*100</f>
        <v>2.6025090231856427</v>
      </c>
    </row>
    <row r="42" spans="1:13" ht="13.8" x14ac:dyDescent="0.25">
      <c r="A42" s="11" t="s">
        <v>154</v>
      </c>
      <c r="B42" s="12">
        <v>545499.02194000001</v>
      </c>
      <c r="C42" s="12">
        <v>533153.36086000002</v>
      </c>
      <c r="D42" s="13">
        <f t="shared" si="0"/>
        <v>-2.2631866572545207</v>
      </c>
      <c r="E42" s="13">
        <f>C42/C$43*100</f>
        <v>2.4738556333159378</v>
      </c>
      <c r="F42" s="12">
        <v>2408095.71936</v>
      </c>
      <c r="G42" s="12">
        <v>2376306.3093500002</v>
      </c>
      <c r="H42" s="13">
        <f t="shared" si="1"/>
        <v>-1.3201057480575746</v>
      </c>
      <c r="I42" s="13">
        <f>G42/G$43*100</f>
        <v>2.4702400777815519</v>
      </c>
      <c r="J42" s="12">
        <v>5822135.0541500002</v>
      </c>
      <c r="K42" s="12">
        <v>5976455.79153</v>
      </c>
      <c r="L42" s="13">
        <f t="shared" si="2"/>
        <v>2.6505866996335041</v>
      </c>
      <c r="M42" s="13">
        <f>K42/K$43*100</f>
        <v>2.6025090231856427</v>
      </c>
    </row>
    <row r="43" spans="1:13" ht="15.6" x14ac:dyDescent="0.3">
      <c r="A43" s="9" t="s">
        <v>32</v>
      </c>
      <c r="B43" s="8">
        <f>B8+B22+B41</f>
        <v>20843122.28988</v>
      </c>
      <c r="C43" s="8">
        <f>C8+C22+C41</f>
        <v>21551514.71573</v>
      </c>
      <c r="D43" s="10">
        <f t="shared" si="0"/>
        <v>3.3986867034501227</v>
      </c>
      <c r="E43" s="10">
        <f>C43/C$43*100</f>
        <v>100</v>
      </c>
      <c r="F43" s="15">
        <f>F8+F22+F41</f>
        <v>92506666.077199996</v>
      </c>
      <c r="G43" s="15">
        <f>G8+G22+G41</f>
        <v>96197383.028620005</v>
      </c>
      <c r="H43" s="16">
        <f t="shared" si="1"/>
        <v>3.9896767529595962</v>
      </c>
      <c r="I43" s="16">
        <f>G43/G$43*100</f>
        <v>100</v>
      </c>
      <c r="J43" s="15">
        <f>J8+J22+J41</f>
        <v>224256211.50316</v>
      </c>
      <c r="K43" s="15">
        <f>K8+K22+K41</f>
        <v>229642077.63685</v>
      </c>
      <c r="L43" s="16">
        <f t="shared" si="2"/>
        <v>2.4016575048642999</v>
      </c>
      <c r="M43" s="16">
        <f>K43/K$43*100</f>
        <v>100</v>
      </c>
    </row>
    <row r="44" spans="1:13" ht="30" x14ac:dyDescent="0.25">
      <c r="A44" s="154" t="s">
        <v>221</v>
      </c>
      <c r="B44" s="155">
        <f>B45-B43</f>
        <v>3337957.6121199988</v>
      </c>
      <c r="C44" s="155">
        <f>C45-C43</f>
        <v>3282635.791269999</v>
      </c>
      <c r="D44" s="156">
        <f t="shared" si="0"/>
        <v>-1.6573554034697247</v>
      </c>
      <c r="E44" s="156">
        <f t="shared" ref="E44:E45" si="3">C44/C$45*100</f>
        <v>13.218232652430462</v>
      </c>
      <c r="F44" s="155">
        <f>F45-F43</f>
        <v>14709367.952800006</v>
      </c>
      <c r="G44" s="155">
        <f>G45-G43</f>
        <v>14749818.187380001</v>
      </c>
      <c r="H44" s="157">
        <f t="shared" si="1"/>
        <v>0.27499641527626184</v>
      </c>
      <c r="I44" s="156">
        <f t="shared" ref="I44:I45" si="4">G44/G$45*100</f>
        <v>13.294448193122053</v>
      </c>
      <c r="J44" s="155">
        <f>J45-J43</f>
        <v>36243838.951840013</v>
      </c>
      <c r="K44" s="155">
        <f>K45-K43</f>
        <v>35877603.82615</v>
      </c>
      <c r="L44" s="157">
        <f t="shared" si="2"/>
        <v>-1.0104755353776351</v>
      </c>
      <c r="M44" s="156">
        <f t="shared" ref="M44:M45" si="5">K44/K$45*100</f>
        <v>13.512220121862988</v>
      </c>
    </row>
    <row r="45" spans="1:13" ht="21" x14ac:dyDescent="0.25">
      <c r="A45" s="158" t="s">
        <v>222</v>
      </c>
      <c r="B45" s="159">
        <v>24181079.901999999</v>
      </c>
      <c r="C45" s="159">
        <v>24834150.506999999</v>
      </c>
      <c r="D45" s="160">
        <f t="shared" si="0"/>
        <v>2.7007503703173548</v>
      </c>
      <c r="E45" s="161">
        <f t="shared" si="3"/>
        <v>100</v>
      </c>
      <c r="F45" s="159">
        <v>107216034.03</v>
      </c>
      <c r="G45" s="159">
        <v>110947201.21600001</v>
      </c>
      <c r="H45" s="160">
        <f t="shared" si="1"/>
        <v>3.4800458902965863</v>
      </c>
      <c r="I45" s="161">
        <f t="shared" si="4"/>
        <v>100</v>
      </c>
      <c r="J45" s="159">
        <v>260500050.45500001</v>
      </c>
      <c r="K45" s="159">
        <v>265519681.463</v>
      </c>
      <c r="L45" s="160">
        <f t="shared" si="2"/>
        <v>1.9269213189143319</v>
      </c>
      <c r="M45" s="161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Q44" sqref="Q4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E1" sqref="E1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59</v>
      </c>
      <c r="C1" s="110" t="s">
        <v>43</v>
      </c>
      <c r="D1" s="110" t="s">
        <v>44</v>
      </c>
      <c r="E1" s="110" t="s">
        <v>45</v>
      </c>
      <c r="F1" s="110" t="s">
        <v>46</v>
      </c>
      <c r="G1" s="110" t="s">
        <v>47</v>
      </c>
      <c r="H1" s="110" t="s">
        <v>48</v>
      </c>
      <c r="I1" s="110" t="s">
        <v>0</v>
      </c>
      <c r="J1" s="110" t="s">
        <v>60</v>
      </c>
      <c r="K1" s="110" t="s">
        <v>49</v>
      </c>
      <c r="L1" s="110" t="s">
        <v>50</v>
      </c>
      <c r="M1" s="110" t="s">
        <v>51</v>
      </c>
      <c r="N1" s="110" t="s">
        <v>52</v>
      </c>
      <c r="O1" s="111" t="s">
        <v>41</v>
      </c>
    </row>
    <row r="2" spans="1:15" s="36" customFormat="1" ht="15" thickTop="1" thickBot="1" x14ac:dyDescent="0.3">
      <c r="A2" s="86">
        <v>2025</v>
      </c>
      <c r="B2" s="112" t="s">
        <v>2</v>
      </c>
      <c r="C2" s="113">
        <f>C4+C6+C8+C10+C12+C14+C16+C18+C20+C22</f>
        <v>3010049.4716599998</v>
      </c>
      <c r="D2" s="113">
        <f t="shared" ref="D2:O2" si="0">D4+D6+D8+D10+D12+D14+D16+D18+D20+D22</f>
        <v>2955683.2803200004</v>
      </c>
      <c r="E2" s="113">
        <f t="shared" si="0"/>
        <v>3130957.9160499997</v>
      </c>
      <c r="F2" s="113">
        <f t="shared" si="0"/>
        <v>2778932.9832799998</v>
      </c>
      <c r="G2" s="113">
        <f t="shared" si="0"/>
        <v>3115471.0442600003</v>
      </c>
      <c r="H2" s="113"/>
      <c r="I2" s="113"/>
      <c r="J2" s="113"/>
      <c r="K2" s="113"/>
      <c r="L2" s="113"/>
      <c r="M2" s="113"/>
      <c r="N2" s="113"/>
      <c r="O2" s="113">
        <f t="shared" si="0"/>
        <v>14991094.695570001</v>
      </c>
    </row>
    <row r="3" spans="1:15" ht="14.4" thickTop="1" x14ac:dyDescent="0.25">
      <c r="A3" s="85">
        <v>2024</v>
      </c>
      <c r="B3" s="112" t="s">
        <v>2</v>
      </c>
      <c r="C3" s="113">
        <f>C5+C7+C9+C11+C13+C15+C17+C19+C21+C23</f>
        <v>3093444.0338799995</v>
      </c>
      <c r="D3" s="113">
        <f t="shared" ref="D3:O3" si="1">D5+D7+D9+D11+D13+D15+D17+D19+D21+D23</f>
        <v>3106584.5515399994</v>
      </c>
      <c r="E3" s="113">
        <f t="shared" si="1"/>
        <v>3068634.91768</v>
      </c>
      <c r="F3" s="113">
        <f t="shared" si="1"/>
        <v>2582517.8253600001</v>
      </c>
      <c r="G3" s="113">
        <f t="shared" si="1"/>
        <v>3145725.03339</v>
      </c>
      <c r="H3" s="113">
        <f t="shared" si="1"/>
        <v>2433873.5461200001</v>
      </c>
      <c r="I3" s="113">
        <f t="shared" si="1"/>
        <v>2844624.4067199999</v>
      </c>
      <c r="J3" s="113">
        <f t="shared" si="1"/>
        <v>2839094.9539400004</v>
      </c>
      <c r="K3" s="113">
        <f t="shared" si="1"/>
        <v>2959924.42924</v>
      </c>
      <c r="L3" s="113">
        <f t="shared" si="1"/>
        <v>3374040.2885000003</v>
      </c>
      <c r="M3" s="113">
        <f t="shared" si="1"/>
        <v>3324870.0377199994</v>
      </c>
      <c r="N3" s="113">
        <f t="shared" si="1"/>
        <v>3421023.1594699998</v>
      </c>
      <c r="O3" s="113">
        <f t="shared" si="1"/>
        <v>36194357.183559999</v>
      </c>
    </row>
    <row r="4" spans="1:15" s="36" customFormat="1" ht="13.8" x14ac:dyDescent="0.25">
      <c r="A4" s="86">
        <v>2025</v>
      </c>
      <c r="B4" s="114" t="s">
        <v>129</v>
      </c>
      <c r="C4" s="115">
        <v>1025880.67376</v>
      </c>
      <c r="D4" s="115">
        <v>1063964.4771100001</v>
      </c>
      <c r="E4" s="115">
        <v>1117262.31376</v>
      </c>
      <c r="F4" s="115">
        <v>962532.76581000001</v>
      </c>
      <c r="G4" s="115">
        <v>1060337.5580800001</v>
      </c>
      <c r="H4" s="115"/>
      <c r="I4" s="115"/>
      <c r="J4" s="115"/>
      <c r="K4" s="115"/>
      <c r="L4" s="115"/>
      <c r="M4" s="115"/>
      <c r="N4" s="115"/>
      <c r="O4" s="116">
        <v>5229977.7885199999</v>
      </c>
    </row>
    <row r="5" spans="1:15" ht="13.8" x14ac:dyDescent="0.25">
      <c r="A5" s="85">
        <v>2024</v>
      </c>
      <c r="B5" s="114" t="s">
        <v>129</v>
      </c>
      <c r="C5" s="115">
        <v>1010005.32783</v>
      </c>
      <c r="D5" s="115">
        <v>1046831.47796</v>
      </c>
      <c r="E5" s="115">
        <v>1037467.4981</v>
      </c>
      <c r="F5" s="115">
        <v>864922.41662000003</v>
      </c>
      <c r="G5" s="115">
        <v>1059528.9378800001</v>
      </c>
      <c r="H5" s="115">
        <v>809192.70310000004</v>
      </c>
      <c r="I5" s="115">
        <v>941717.77703</v>
      </c>
      <c r="J5" s="115">
        <v>964871.41064999998</v>
      </c>
      <c r="K5" s="115">
        <v>943319.16697999998</v>
      </c>
      <c r="L5" s="115">
        <v>1034050.42279</v>
      </c>
      <c r="M5" s="115">
        <v>1057376.6319299999</v>
      </c>
      <c r="N5" s="115">
        <v>1127710.65775</v>
      </c>
      <c r="O5" s="116">
        <v>11896994.428619999</v>
      </c>
    </row>
    <row r="6" spans="1:15" s="36" customFormat="1" ht="13.8" x14ac:dyDescent="0.25">
      <c r="A6" s="86">
        <v>2025</v>
      </c>
      <c r="B6" s="114" t="s">
        <v>130</v>
      </c>
      <c r="C6" s="115">
        <v>353100.82250000001</v>
      </c>
      <c r="D6" s="115">
        <v>319053.30417000002</v>
      </c>
      <c r="E6" s="115">
        <v>298368.51299999998</v>
      </c>
      <c r="F6" s="115">
        <v>236238.87031999999</v>
      </c>
      <c r="G6" s="115">
        <v>283558.75079000002</v>
      </c>
      <c r="H6" s="115"/>
      <c r="I6" s="115"/>
      <c r="J6" s="115"/>
      <c r="K6" s="115"/>
      <c r="L6" s="115"/>
      <c r="M6" s="115"/>
      <c r="N6" s="115"/>
      <c r="O6" s="116">
        <v>1490320.2607799999</v>
      </c>
    </row>
    <row r="7" spans="1:15" ht="13.8" x14ac:dyDescent="0.25">
      <c r="A7" s="85">
        <v>2024</v>
      </c>
      <c r="B7" s="114" t="s">
        <v>130</v>
      </c>
      <c r="C7" s="115">
        <v>365786.03013999999</v>
      </c>
      <c r="D7" s="115">
        <v>318973.59058000002</v>
      </c>
      <c r="E7" s="115">
        <v>276697.47295999998</v>
      </c>
      <c r="F7" s="115">
        <v>211805.69589</v>
      </c>
      <c r="G7" s="115">
        <v>283633.45166999998</v>
      </c>
      <c r="H7" s="115">
        <v>259744.38430000001</v>
      </c>
      <c r="I7" s="115">
        <v>205536.84400000001</v>
      </c>
      <c r="J7" s="115">
        <v>213027.75344999999</v>
      </c>
      <c r="K7" s="115">
        <v>267545.08412000001</v>
      </c>
      <c r="L7" s="115">
        <v>289011.94835000002</v>
      </c>
      <c r="M7" s="115">
        <v>359841.73379999999</v>
      </c>
      <c r="N7" s="115">
        <v>349164.62488999998</v>
      </c>
      <c r="O7" s="116">
        <v>3400768.6141499998</v>
      </c>
    </row>
    <row r="8" spans="1:15" s="36" customFormat="1" ht="13.8" x14ac:dyDescent="0.25">
      <c r="A8" s="86">
        <v>2025</v>
      </c>
      <c r="B8" s="114" t="s">
        <v>131</v>
      </c>
      <c r="C8" s="115">
        <v>210390.06932000001</v>
      </c>
      <c r="D8" s="115">
        <v>199123.16185</v>
      </c>
      <c r="E8" s="115">
        <v>224431.95004</v>
      </c>
      <c r="F8" s="115">
        <v>198202.31878</v>
      </c>
      <c r="G8" s="115">
        <v>221128.61145</v>
      </c>
      <c r="H8" s="115"/>
      <c r="I8" s="115"/>
      <c r="J8" s="115"/>
      <c r="K8" s="115"/>
      <c r="L8" s="115"/>
      <c r="M8" s="115"/>
      <c r="N8" s="115"/>
      <c r="O8" s="116">
        <v>1053276.1114399999</v>
      </c>
    </row>
    <row r="9" spans="1:15" ht="13.8" x14ac:dyDescent="0.25">
      <c r="A9" s="85">
        <v>2024</v>
      </c>
      <c r="B9" s="114" t="s">
        <v>131</v>
      </c>
      <c r="C9" s="115">
        <v>232060.59815000001</v>
      </c>
      <c r="D9" s="115">
        <v>234169.64285</v>
      </c>
      <c r="E9" s="115">
        <v>239526.91080000001</v>
      </c>
      <c r="F9" s="115">
        <v>199481.55533</v>
      </c>
      <c r="G9" s="115">
        <v>216838.20627</v>
      </c>
      <c r="H9" s="115">
        <v>164240.44820000001</v>
      </c>
      <c r="I9" s="115">
        <v>225409.27966</v>
      </c>
      <c r="J9" s="115">
        <v>219206.78563</v>
      </c>
      <c r="K9" s="115">
        <v>227135.86845000001</v>
      </c>
      <c r="L9" s="115">
        <v>277355.40288000001</v>
      </c>
      <c r="M9" s="115">
        <v>242557.4124</v>
      </c>
      <c r="N9" s="115">
        <v>247571.56177999999</v>
      </c>
      <c r="O9" s="116">
        <v>2725553.6724</v>
      </c>
    </row>
    <row r="10" spans="1:15" s="36" customFormat="1" ht="13.8" x14ac:dyDescent="0.25">
      <c r="A10" s="86">
        <v>2025</v>
      </c>
      <c r="B10" s="114" t="s">
        <v>132</v>
      </c>
      <c r="C10" s="115">
        <v>164211.09268</v>
      </c>
      <c r="D10" s="115">
        <v>146528.23198000001</v>
      </c>
      <c r="E10" s="115">
        <v>162071.78234000001</v>
      </c>
      <c r="F10" s="115">
        <v>133400.11955</v>
      </c>
      <c r="G10" s="115">
        <v>142079.51035999999</v>
      </c>
      <c r="H10" s="115"/>
      <c r="I10" s="115"/>
      <c r="J10" s="115"/>
      <c r="K10" s="115"/>
      <c r="L10" s="115"/>
      <c r="M10" s="115"/>
      <c r="N10" s="115"/>
      <c r="O10" s="116">
        <v>748290.73690999998</v>
      </c>
    </row>
    <row r="11" spans="1:15" ht="13.8" x14ac:dyDescent="0.25">
      <c r="A11" s="85">
        <v>2024</v>
      </c>
      <c r="B11" s="114" t="s">
        <v>132</v>
      </c>
      <c r="C11" s="115">
        <v>160121.91939</v>
      </c>
      <c r="D11" s="115">
        <v>170080.51697</v>
      </c>
      <c r="E11" s="115">
        <v>157757.54418999999</v>
      </c>
      <c r="F11" s="115">
        <v>114264.85248</v>
      </c>
      <c r="G11" s="115">
        <v>135538.68789</v>
      </c>
      <c r="H11" s="115">
        <v>88353.919399999999</v>
      </c>
      <c r="I11" s="115">
        <v>103541.50005</v>
      </c>
      <c r="J11" s="115">
        <v>118719.99546000001</v>
      </c>
      <c r="K11" s="115">
        <v>196293.46575</v>
      </c>
      <c r="L11" s="115">
        <v>234742.53215000001</v>
      </c>
      <c r="M11" s="115">
        <v>192490.78758999999</v>
      </c>
      <c r="N11" s="115">
        <v>178284.24054</v>
      </c>
      <c r="O11" s="116">
        <v>1850189.9618599999</v>
      </c>
    </row>
    <row r="12" spans="1:15" s="36" customFormat="1" ht="13.8" x14ac:dyDescent="0.25">
      <c r="A12" s="86">
        <v>2025</v>
      </c>
      <c r="B12" s="114" t="s">
        <v>133</v>
      </c>
      <c r="C12" s="115">
        <v>208068.76029000001</v>
      </c>
      <c r="D12" s="115">
        <v>217370.48595999999</v>
      </c>
      <c r="E12" s="115">
        <v>217613.92147999999</v>
      </c>
      <c r="F12" s="115">
        <v>209668.71239</v>
      </c>
      <c r="G12" s="115">
        <v>189439.18038999999</v>
      </c>
      <c r="H12" s="115"/>
      <c r="I12" s="115"/>
      <c r="J12" s="115"/>
      <c r="K12" s="115"/>
      <c r="L12" s="115"/>
      <c r="M12" s="115"/>
      <c r="N12" s="115"/>
      <c r="O12" s="116">
        <v>1042161.06051</v>
      </c>
    </row>
    <row r="13" spans="1:15" ht="13.8" x14ac:dyDescent="0.25">
      <c r="A13" s="85">
        <v>2024</v>
      </c>
      <c r="B13" s="114" t="s">
        <v>133</v>
      </c>
      <c r="C13" s="115">
        <v>206128.32986999999</v>
      </c>
      <c r="D13" s="115">
        <v>196631.18028</v>
      </c>
      <c r="E13" s="115">
        <v>200759.99325</v>
      </c>
      <c r="F13" s="115">
        <v>176404.54832999999</v>
      </c>
      <c r="G13" s="115">
        <v>234691.50318999999</v>
      </c>
      <c r="H13" s="115">
        <v>151405.27651</v>
      </c>
      <c r="I13" s="115">
        <v>214541.37030000001</v>
      </c>
      <c r="J13" s="115">
        <v>161813.43124999999</v>
      </c>
      <c r="K13" s="115">
        <v>194028.25719999999</v>
      </c>
      <c r="L13" s="115">
        <v>320181.67483999999</v>
      </c>
      <c r="M13" s="115">
        <v>291223.17703999998</v>
      </c>
      <c r="N13" s="115">
        <v>285564.25935000001</v>
      </c>
      <c r="O13" s="116">
        <v>2633373.00141</v>
      </c>
    </row>
    <row r="14" spans="1:15" s="36" customFormat="1" ht="13.8" x14ac:dyDescent="0.25">
      <c r="A14" s="86">
        <v>2025</v>
      </c>
      <c r="B14" s="114" t="s">
        <v>134</v>
      </c>
      <c r="C14" s="115">
        <v>51262.624709999996</v>
      </c>
      <c r="D14" s="115">
        <v>41101.253879999997</v>
      </c>
      <c r="E14" s="115">
        <v>52859.895420000001</v>
      </c>
      <c r="F14" s="115">
        <v>36881.333749999998</v>
      </c>
      <c r="G14" s="115">
        <v>46526.242359999997</v>
      </c>
      <c r="H14" s="115"/>
      <c r="I14" s="115"/>
      <c r="J14" s="115"/>
      <c r="K14" s="115"/>
      <c r="L14" s="115"/>
      <c r="M14" s="115"/>
      <c r="N14" s="115"/>
      <c r="O14" s="116">
        <v>228631.35011999999</v>
      </c>
    </row>
    <row r="15" spans="1:15" ht="13.8" x14ac:dyDescent="0.25">
      <c r="A15" s="85">
        <v>2024</v>
      </c>
      <c r="B15" s="114" t="s">
        <v>134</v>
      </c>
      <c r="C15" s="115">
        <v>83436.900699999998</v>
      </c>
      <c r="D15" s="115">
        <v>82610.768530000001</v>
      </c>
      <c r="E15" s="115">
        <v>78426.065130000003</v>
      </c>
      <c r="F15" s="115">
        <v>49172.407709999999</v>
      </c>
      <c r="G15" s="115">
        <v>69796.724189999994</v>
      </c>
      <c r="H15" s="115">
        <v>70268.485010000004</v>
      </c>
      <c r="I15" s="115">
        <v>61429.349410000003</v>
      </c>
      <c r="J15" s="115">
        <v>55487.356070000002</v>
      </c>
      <c r="K15" s="115">
        <v>56089.077680000002</v>
      </c>
      <c r="L15" s="115">
        <v>60639.181680000002</v>
      </c>
      <c r="M15" s="115">
        <v>74756.19584</v>
      </c>
      <c r="N15" s="115">
        <v>71035.422909999994</v>
      </c>
      <c r="O15" s="116">
        <v>813147.93486000004</v>
      </c>
    </row>
    <row r="16" spans="1:15" ht="13.8" x14ac:dyDescent="0.25">
      <c r="A16" s="86">
        <v>2025</v>
      </c>
      <c r="B16" s="114" t="s">
        <v>135</v>
      </c>
      <c r="C16" s="115">
        <v>85913.865420000002</v>
      </c>
      <c r="D16" s="115">
        <v>67747.011870000002</v>
      </c>
      <c r="E16" s="115">
        <v>62660.676659999997</v>
      </c>
      <c r="F16" s="115">
        <v>77655.260739999998</v>
      </c>
      <c r="G16" s="115">
        <v>99877.326749999993</v>
      </c>
      <c r="H16" s="115"/>
      <c r="I16" s="115"/>
      <c r="J16" s="115"/>
      <c r="K16" s="115"/>
      <c r="L16" s="115"/>
      <c r="M16" s="115"/>
      <c r="N16" s="115"/>
      <c r="O16" s="116">
        <v>393854.14143999998</v>
      </c>
    </row>
    <row r="17" spans="1:15" ht="13.8" x14ac:dyDescent="0.25">
      <c r="A17" s="85">
        <v>2024</v>
      </c>
      <c r="B17" s="114" t="s">
        <v>135</v>
      </c>
      <c r="C17" s="115">
        <v>64406.00015</v>
      </c>
      <c r="D17" s="115">
        <v>76260.280750000005</v>
      </c>
      <c r="E17" s="115">
        <v>83673.392269999997</v>
      </c>
      <c r="F17" s="115">
        <v>67010.118220000004</v>
      </c>
      <c r="G17" s="115">
        <v>76952.423450000002</v>
      </c>
      <c r="H17" s="115">
        <v>80441.30154</v>
      </c>
      <c r="I17" s="115">
        <v>93554.62242</v>
      </c>
      <c r="J17" s="115">
        <v>98098.891300000003</v>
      </c>
      <c r="K17" s="115">
        <v>77068.329750000004</v>
      </c>
      <c r="L17" s="115">
        <v>91153.999240000005</v>
      </c>
      <c r="M17" s="115">
        <v>79503.759460000001</v>
      </c>
      <c r="N17" s="115">
        <v>90566.730309999999</v>
      </c>
      <c r="O17" s="116">
        <v>978689.84886000003</v>
      </c>
    </row>
    <row r="18" spans="1:15" ht="13.8" x14ac:dyDescent="0.25">
      <c r="A18" s="86">
        <v>2025</v>
      </c>
      <c r="B18" s="114" t="s">
        <v>136</v>
      </c>
      <c r="C18" s="115">
        <v>18347.959439999999</v>
      </c>
      <c r="D18" s="115">
        <v>19395.497370000001</v>
      </c>
      <c r="E18" s="115">
        <v>18493.122530000001</v>
      </c>
      <c r="F18" s="115">
        <v>14944.745709999999</v>
      </c>
      <c r="G18" s="115">
        <v>13659.83295</v>
      </c>
      <c r="H18" s="115"/>
      <c r="I18" s="115"/>
      <c r="J18" s="115"/>
      <c r="K18" s="115"/>
      <c r="L18" s="115"/>
      <c r="M18" s="115"/>
      <c r="N18" s="115"/>
      <c r="O18" s="116">
        <v>84841.157999999996</v>
      </c>
    </row>
    <row r="19" spans="1:15" ht="13.8" x14ac:dyDescent="0.25">
      <c r="A19" s="85">
        <v>2024</v>
      </c>
      <c r="B19" s="114" t="s">
        <v>136</v>
      </c>
      <c r="C19" s="115">
        <v>13984.519</v>
      </c>
      <c r="D19" s="115">
        <v>17475.448970000001</v>
      </c>
      <c r="E19" s="115">
        <v>17466.657169999999</v>
      </c>
      <c r="F19" s="115">
        <v>14415.68665</v>
      </c>
      <c r="G19" s="115">
        <v>14678.64143</v>
      </c>
      <c r="H19" s="115">
        <v>7954.6204200000002</v>
      </c>
      <c r="I19" s="115">
        <v>6293.0091000000002</v>
      </c>
      <c r="J19" s="115">
        <v>5688.9342999999999</v>
      </c>
      <c r="K19" s="115">
        <v>7601.4904299999998</v>
      </c>
      <c r="L19" s="115">
        <v>10952.754269999999</v>
      </c>
      <c r="M19" s="115">
        <v>10347.75664</v>
      </c>
      <c r="N19" s="115">
        <v>13807.07789</v>
      </c>
      <c r="O19" s="116">
        <v>140666.59627000001</v>
      </c>
    </row>
    <row r="20" spans="1:15" ht="13.8" x14ac:dyDescent="0.25">
      <c r="A20" s="86">
        <v>2025</v>
      </c>
      <c r="B20" s="114" t="s">
        <v>137</v>
      </c>
      <c r="C20" s="117">
        <v>284326.54002000001</v>
      </c>
      <c r="D20" s="117">
        <v>275548.83312999998</v>
      </c>
      <c r="E20" s="117">
        <v>305100.68187999999</v>
      </c>
      <c r="F20" s="117">
        <v>288082.01738999999</v>
      </c>
      <c r="G20" s="117">
        <v>335596.92207999999</v>
      </c>
      <c r="H20" s="115"/>
      <c r="I20" s="115"/>
      <c r="J20" s="115"/>
      <c r="K20" s="115"/>
      <c r="L20" s="115"/>
      <c r="M20" s="115"/>
      <c r="N20" s="115"/>
      <c r="O20" s="116">
        <v>1488654.9945</v>
      </c>
    </row>
    <row r="21" spans="1:15" ht="13.8" x14ac:dyDescent="0.25">
      <c r="A21" s="85">
        <v>2024</v>
      </c>
      <c r="B21" s="114" t="s">
        <v>137</v>
      </c>
      <c r="C21" s="115">
        <v>355960.40323</v>
      </c>
      <c r="D21" s="115">
        <v>311356.38655</v>
      </c>
      <c r="E21" s="115">
        <v>301716.02964999998</v>
      </c>
      <c r="F21" s="115">
        <v>302178.77643000003</v>
      </c>
      <c r="G21" s="115">
        <v>317479.84360000002</v>
      </c>
      <c r="H21" s="115">
        <v>257665.70292000001</v>
      </c>
      <c r="I21" s="115">
        <v>286297.64627000003</v>
      </c>
      <c r="J21" s="115">
        <v>337285.63448000001</v>
      </c>
      <c r="K21" s="115">
        <v>330368.84255</v>
      </c>
      <c r="L21" s="115">
        <v>366778.44579000003</v>
      </c>
      <c r="M21" s="115">
        <v>346917.12206000002</v>
      </c>
      <c r="N21" s="115">
        <v>348906.67934999999</v>
      </c>
      <c r="O21" s="116">
        <v>3862911.5128799998</v>
      </c>
    </row>
    <row r="22" spans="1:15" ht="13.8" x14ac:dyDescent="0.25">
      <c r="A22" s="86">
        <v>2025</v>
      </c>
      <c r="B22" s="114" t="s">
        <v>138</v>
      </c>
      <c r="C22" s="117">
        <v>608547.06351999997</v>
      </c>
      <c r="D22" s="117">
        <v>605851.02300000004</v>
      </c>
      <c r="E22" s="117">
        <v>672095.05894000002</v>
      </c>
      <c r="F22" s="117">
        <v>621326.83883999998</v>
      </c>
      <c r="G22" s="117">
        <v>723267.10904999997</v>
      </c>
      <c r="H22" s="115"/>
      <c r="I22" s="115"/>
      <c r="J22" s="115"/>
      <c r="K22" s="115"/>
      <c r="L22" s="115"/>
      <c r="M22" s="115"/>
      <c r="N22" s="115"/>
      <c r="O22" s="116">
        <v>3231087.0933500002</v>
      </c>
    </row>
    <row r="23" spans="1:15" ht="13.8" x14ac:dyDescent="0.25">
      <c r="A23" s="85">
        <v>2024</v>
      </c>
      <c r="B23" s="114" t="s">
        <v>138</v>
      </c>
      <c r="C23" s="115">
        <v>601554.00541999994</v>
      </c>
      <c r="D23" s="117">
        <v>652195.25809999998</v>
      </c>
      <c r="E23" s="115">
        <v>675143.35415999999</v>
      </c>
      <c r="F23" s="115">
        <v>582861.76769999997</v>
      </c>
      <c r="G23" s="115">
        <v>736586.61381999997</v>
      </c>
      <c r="H23" s="115">
        <v>544606.70472000004</v>
      </c>
      <c r="I23" s="115">
        <v>706303.00847999996</v>
      </c>
      <c r="J23" s="115">
        <v>664894.76135000004</v>
      </c>
      <c r="K23" s="115">
        <v>660474.84632999997</v>
      </c>
      <c r="L23" s="115">
        <v>689173.92651000002</v>
      </c>
      <c r="M23" s="115">
        <v>669855.46096000005</v>
      </c>
      <c r="N23" s="115">
        <v>708411.90469999996</v>
      </c>
      <c r="O23" s="116">
        <v>7892061.6122500002</v>
      </c>
    </row>
    <row r="24" spans="1:15" ht="13.8" x14ac:dyDescent="0.25">
      <c r="A24" s="86">
        <v>2025</v>
      </c>
      <c r="B24" s="112" t="s">
        <v>14</v>
      </c>
      <c r="C24" s="118">
        <f>C26+C28+C30+C32+C34+C36+C38+C40+C42+C44+C46+C48+C50+C52+C54</f>
        <v>14945629.933690002</v>
      </c>
      <c r="D24" s="118">
        <f>D26+D28+D30+D32+D34+D36+D38+D40+D42+D44+D46+D48+D50+D52+D54</f>
        <v>14658765.456620002</v>
      </c>
      <c r="E24" s="118">
        <f>E26+E28+E30+E32+E34+E36+E38+E40+E42+E44+E46+E48+E50+E52+E54</f>
        <v>16473199.764229998</v>
      </c>
      <c r="F24" s="118">
        <f>F26+F28+F30+F32+F34+F36+F38+F40+F42+F44+F46+F48+F50+F52+F54</f>
        <v>14849496.558550002</v>
      </c>
      <c r="G24" s="118">
        <f>G26+G28+G30+G32+G34+G36+G38+G40+G42+G44+G46+G48+G50+G52+G54</f>
        <v>17902890.31061</v>
      </c>
      <c r="H24" s="118"/>
      <c r="I24" s="118"/>
      <c r="J24" s="118"/>
      <c r="K24" s="118"/>
      <c r="L24" s="118"/>
      <c r="M24" s="118"/>
      <c r="N24" s="118"/>
      <c r="O24" s="118">
        <f>O26+O28+O30+O32+O34+O36+O38+O40+O42+O44+O46+O48+O50+O52+O54</f>
        <v>78829982.023700014</v>
      </c>
    </row>
    <row r="25" spans="1:15" ht="13.8" x14ac:dyDescent="0.25">
      <c r="A25" s="85">
        <v>2024</v>
      </c>
      <c r="B25" s="112" t="s">
        <v>14</v>
      </c>
      <c r="C25" s="118">
        <f>C27+C29+C31+C33+C35+C37+C39+C41+C43+C45+C47+C49+C51+C53+C55</f>
        <v>13627327.95967</v>
      </c>
      <c r="D25" s="118">
        <f>D27+D29+D31+D33+D35+D37+D39+D41+D43+D45+D47+D49+D51+D53+D55</f>
        <v>14881869.920990001</v>
      </c>
      <c r="E25" s="118">
        <f>E27+E29+E31+E33+E35+E37+E39+E41+E43+E45+E47+E49+E51+E53+E55</f>
        <v>16222775.239939999</v>
      </c>
      <c r="F25" s="118">
        <f>F27+F29+F31+F33+F35+F37+F39+F41+F43+F45+F47+F49+F51+F53+F55</f>
        <v>13217792.640839998</v>
      </c>
      <c r="G25" s="118">
        <f>G27+G29+G31+G33+G35+G37+G39+G41+G43+G45+G47+G49+G51+G53+G55</f>
        <v>17151898.234549999</v>
      </c>
      <c r="H25" s="118">
        <f>H27+H29+H31+H33+H35+H37+H39+H41+H43+H45+H47+H49+H51+H53+H55</f>
        <v>13244574.989459999</v>
      </c>
      <c r="I25" s="118">
        <f>I27+I29+I31+I33+I35+I37+I39+I41+I43+I45+I47+I49+I51+I53+I55</f>
        <v>15905102.53779</v>
      </c>
      <c r="J25" s="118">
        <f>J27+J29+J31+J33+J35+J37+J39+J41+J43+J45+J47+J49+J51+J53+J55</f>
        <v>15476793.340270003</v>
      </c>
      <c r="K25" s="118">
        <f>K27+K29+K31+K33+K35+K37+K39+K41+K43+K45+K47+K49+K51+K53+K55</f>
        <v>15728596.745339997</v>
      </c>
      <c r="L25" s="118">
        <f>L27+L29+L31+L33+L35+L37+L39+L41+L43+L45+L47+L49+L51+L53+L55</f>
        <v>16497890.06446</v>
      </c>
      <c r="M25" s="118">
        <f>M27+M29+M31+M33+M35+M37+M39+M41+M43+M45+M47+M49+M51+M53+M55</f>
        <v>15591471.565509999</v>
      </c>
      <c r="N25" s="118">
        <f>N27+N29+N31+N33+N35+N37+N39+N41+N43+N45+N47+N49+N51+N53+N55</f>
        <v>16202665.06151</v>
      </c>
      <c r="O25" s="118">
        <f>O27+O29+O31+O33+O35+O37+O39+O41+O43+O45+O47+O49+O51+O53+O55</f>
        <v>183748758.30032995</v>
      </c>
    </row>
    <row r="26" spans="1:15" ht="13.8" x14ac:dyDescent="0.25">
      <c r="A26" s="86">
        <v>2025</v>
      </c>
      <c r="B26" s="114" t="s">
        <v>139</v>
      </c>
      <c r="C26" s="115">
        <v>825362.46675999998</v>
      </c>
      <c r="D26" s="115">
        <v>757239.87820000004</v>
      </c>
      <c r="E26" s="115">
        <v>839213.70247999998</v>
      </c>
      <c r="F26" s="115">
        <v>770880.45062000002</v>
      </c>
      <c r="G26" s="115">
        <v>854319.12826999999</v>
      </c>
      <c r="H26" s="115"/>
      <c r="I26" s="115"/>
      <c r="J26" s="115"/>
      <c r="K26" s="115"/>
      <c r="L26" s="115"/>
      <c r="M26" s="115"/>
      <c r="N26" s="115"/>
      <c r="O26" s="116">
        <v>4047015.6263299999</v>
      </c>
    </row>
    <row r="27" spans="1:15" ht="13.8" x14ac:dyDescent="0.25">
      <c r="A27" s="85">
        <v>2024</v>
      </c>
      <c r="B27" s="114" t="s">
        <v>139</v>
      </c>
      <c r="C27" s="115">
        <v>784252.72962</v>
      </c>
      <c r="D27" s="115">
        <v>810014.67963000003</v>
      </c>
      <c r="E27" s="115">
        <v>816062.06079999998</v>
      </c>
      <c r="F27" s="115">
        <v>698226.25777999999</v>
      </c>
      <c r="G27" s="115">
        <v>863016.23002000002</v>
      </c>
      <c r="H27" s="115">
        <v>644998.51928000001</v>
      </c>
      <c r="I27" s="115">
        <v>797451.95970999997</v>
      </c>
      <c r="J27" s="115">
        <v>798115.68050999998</v>
      </c>
      <c r="K27" s="115">
        <v>805215.68784000003</v>
      </c>
      <c r="L27" s="115">
        <v>839984.46314999997</v>
      </c>
      <c r="M27" s="115">
        <v>853512.49656</v>
      </c>
      <c r="N27" s="115">
        <v>780839.59774999996</v>
      </c>
      <c r="O27" s="116">
        <v>9491690.3626499996</v>
      </c>
    </row>
    <row r="28" spans="1:15" ht="13.8" x14ac:dyDescent="0.25">
      <c r="A28" s="86">
        <v>2025</v>
      </c>
      <c r="B28" s="114" t="s">
        <v>140</v>
      </c>
      <c r="C28" s="115">
        <v>126429.33803</v>
      </c>
      <c r="D28" s="115">
        <v>132256.24765999999</v>
      </c>
      <c r="E28" s="115">
        <v>140795.53161000001</v>
      </c>
      <c r="F28" s="115">
        <v>102999.69167</v>
      </c>
      <c r="G28" s="115">
        <v>124838.62677</v>
      </c>
      <c r="H28" s="115"/>
      <c r="I28" s="115"/>
      <c r="J28" s="115"/>
      <c r="K28" s="115"/>
      <c r="L28" s="115"/>
      <c r="M28" s="115"/>
      <c r="N28" s="115"/>
      <c r="O28" s="116">
        <v>627319.43573999999</v>
      </c>
    </row>
    <row r="29" spans="1:15" ht="13.8" x14ac:dyDescent="0.25">
      <c r="A29" s="85">
        <v>2024</v>
      </c>
      <c r="B29" s="114" t="s">
        <v>140</v>
      </c>
      <c r="C29" s="115">
        <v>120200.54958000001</v>
      </c>
      <c r="D29" s="115">
        <v>142894.98593</v>
      </c>
      <c r="E29" s="115">
        <v>145748.10112000001</v>
      </c>
      <c r="F29" s="115">
        <v>105392.92955</v>
      </c>
      <c r="G29" s="115">
        <v>135760.5104</v>
      </c>
      <c r="H29" s="115">
        <v>98665.5095</v>
      </c>
      <c r="I29" s="115">
        <v>138549.79115</v>
      </c>
      <c r="J29" s="115">
        <v>147827.05361</v>
      </c>
      <c r="K29" s="115">
        <v>131949.02588999999</v>
      </c>
      <c r="L29" s="115">
        <v>132611.39567999999</v>
      </c>
      <c r="M29" s="115">
        <v>116558.31823</v>
      </c>
      <c r="N29" s="115">
        <v>110010.76194</v>
      </c>
      <c r="O29" s="116">
        <v>1526168.93258</v>
      </c>
    </row>
    <row r="30" spans="1:15" s="36" customFormat="1" ht="13.8" x14ac:dyDescent="0.25">
      <c r="A30" s="86">
        <v>2025</v>
      </c>
      <c r="B30" s="114" t="s">
        <v>141</v>
      </c>
      <c r="C30" s="115">
        <v>229214.63688000001</v>
      </c>
      <c r="D30" s="115">
        <v>227693.18335000001</v>
      </c>
      <c r="E30" s="115">
        <v>234257.12533000001</v>
      </c>
      <c r="F30" s="115">
        <v>199456.7452</v>
      </c>
      <c r="G30" s="115">
        <v>234133.37956</v>
      </c>
      <c r="H30" s="115"/>
      <c r="I30" s="115"/>
      <c r="J30" s="115"/>
      <c r="K30" s="115"/>
      <c r="L30" s="115"/>
      <c r="M30" s="115"/>
      <c r="N30" s="115"/>
      <c r="O30" s="116">
        <v>1124755.0703199999</v>
      </c>
    </row>
    <row r="31" spans="1:15" ht="13.8" x14ac:dyDescent="0.25">
      <c r="A31" s="85">
        <v>2024</v>
      </c>
      <c r="B31" s="114" t="s">
        <v>141</v>
      </c>
      <c r="C31" s="115">
        <v>238938.0986</v>
      </c>
      <c r="D31" s="115">
        <v>260241.12450999999</v>
      </c>
      <c r="E31" s="115">
        <v>246980.57407</v>
      </c>
      <c r="F31" s="115">
        <v>190090.99137999999</v>
      </c>
      <c r="G31" s="115">
        <v>260317.93539</v>
      </c>
      <c r="H31" s="115">
        <v>177521.5197</v>
      </c>
      <c r="I31" s="115">
        <v>230129.87051000001</v>
      </c>
      <c r="J31" s="115">
        <v>231281.49836</v>
      </c>
      <c r="K31" s="115">
        <v>250292.78182</v>
      </c>
      <c r="L31" s="115">
        <v>274182.40727999998</v>
      </c>
      <c r="M31" s="115">
        <v>259904.95394000001</v>
      </c>
      <c r="N31" s="115">
        <v>247138.44175999999</v>
      </c>
      <c r="O31" s="116">
        <v>2867020.1973199998</v>
      </c>
    </row>
    <row r="32" spans="1:15" ht="13.8" x14ac:dyDescent="0.25">
      <c r="A32" s="86">
        <v>2025</v>
      </c>
      <c r="B32" s="114" t="s">
        <v>142</v>
      </c>
      <c r="C32" s="117">
        <v>2551664.6749300002</v>
      </c>
      <c r="D32" s="117">
        <v>2487711.5109700002</v>
      </c>
      <c r="E32" s="117">
        <v>2727107.44857</v>
      </c>
      <c r="F32" s="117">
        <v>2613019.9807600002</v>
      </c>
      <c r="G32" s="117">
        <v>2767723.0070199999</v>
      </c>
      <c r="H32" s="117"/>
      <c r="I32" s="117"/>
      <c r="J32" s="117"/>
      <c r="K32" s="117"/>
      <c r="L32" s="117"/>
      <c r="M32" s="117"/>
      <c r="N32" s="117"/>
      <c r="O32" s="116">
        <v>13147226.62225</v>
      </c>
    </row>
    <row r="33" spans="1:15" ht="13.8" x14ac:dyDescent="0.25">
      <c r="A33" s="85">
        <v>2024</v>
      </c>
      <c r="B33" s="114" t="s">
        <v>142</v>
      </c>
      <c r="C33" s="115">
        <v>2368037.00245</v>
      </c>
      <c r="D33" s="115">
        <v>2618391.8183400002</v>
      </c>
      <c r="E33" s="115">
        <v>3078115.0655800002</v>
      </c>
      <c r="F33" s="117">
        <v>2491685.4299400002</v>
      </c>
      <c r="G33" s="117">
        <v>3020427.4010800002</v>
      </c>
      <c r="H33" s="117">
        <v>2217206.91334</v>
      </c>
      <c r="I33" s="117">
        <v>2583521.3032800001</v>
      </c>
      <c r="J33" s="117">
        <v>2555558.4373900001</v>
      </c>
      <c r="K33" s="117">
        <v>2182991.9904</v>
      </c>
      <c r="L33" s="117">
        <v>2450901.86564</v>
      </c>
      <c r="M33" s="117">
        <v>2518985.98117</v>
      </c>
      <c r="N33" s="117">
        <v>2672183.3632299998</v>
      </c>
      <c r="O33" s="116">
        <v>30758006.571839999</v>
      </c>
    </row>
    <row r="34" spans="1:15" ht="13.8" x14ac:dyDescent="0.25">
      <c r="A34" s="86">
        <v>2025</v>
      </c>
      <c r="B34" s="114" t="s">
        <v>143</v>
      </c>
      <c r="C34" s="115">
        <v>1410247.8648000001</v>
      </c>
      <c r="D34" s="115">
        <v>1355749.4974199999</v>
      </c>
      <c r="E34" s="115">
        <v>1415659.7496499999</v>
      </c>
      <c r="F34" s="115">
        <v>1227051.7683300001</v>
      </c>
      <c r="G34" s="115">
        <v>1520389.59027</v>
      </c>
      <c r="H34" s="115"/>
      <c r="I34" s="115"/>
      <c r="J34" s="115"/>
      <c r="K34" s="115"/>
      <c r="L34" s="115"/>
      <c r="M34" s="115"/>
      <c r="N34" s="115"/>
      <c r="O34" s="116">
        <v>6929098.4704700001</v>
      </c>
    </row>
    <row r="35" spans="1:15" ht="13.8" x14ac:dyDescent="0.25">
      <c r="A35" s="85">
        <v>2024</v>
      </c>
      <c r="B35" s="114" t="s">
        <v>143</v>
      </c>
      <c r="C35" s="115">
        <v>1418077.03207</v>
      </c>
      <c r="D35" s="115">
        <v>1498030.14005</v>
      </c>
      <c r="E35" s="115">
        <v>1611774.7890399999</v>
      </c>
      <c r="F35" s="115">
        <v>1225789.53461</v>
      </c>
      <c r="G35" s="115">
        <v>1640740.3116599999</v>
      </c>
      <c r="H35" s="115">
        <v>1294219.7175</v>
      </c>
      <c r="I35" s="115">
        <v>1657578.9533800001</v>
      </c>
      <c r="J35" s="115">
        <v>1667752.10283</v>
      </c>
      <c r="K35" s="115">
        <v>1580795.58399</v>
      </c>
      <c r="L35" s="115">
        <v>1571964.04434</v>
      </c>
      <c r="M35" s="115">
        <v>1485461.9591099999</v>
      </c>
      <c r="N35" s="115">
        <v>1260106.4158399999</v>
      </c>
      <c r="O35" s="116">
        <v>17912290.584419999</v>
      </c>
    </row>
    <row r="36" spans="1:15" ht="13.8" x14ac:dyDescent="0.25">
      <c r="A36" s="86">
        <v>2025</v>
      </c>
      <c r="B36" s="114" t="s">
        <v>144</v>
      </c>
      <c r="C36" s="115">
        <v>2996759.7947</v>
      </c>
      <c r="D36" s="115">
        <v>2976871.2310700002</v>
      </c>
      <c r="E36" s="115">
        <v>3515088.4887100002</v>
      </c>
      <c r="F36" s="115">
        <v>3144667.5376200001</v>
      </c>
      <c r="G36" s="115">
        <v>3947720.1554200002</v>
      </c>
      <c r="H36" s="115"/>
      <c r="I36" s="115"/>
      <c r="J36" s="115"/>
      <c r="K36" s="115"/>
      <c r="L36" s="115"/>
      <c r="M36" s="115"/>
      <c r="N36" s="115"/>
      <c r="O36" s="116">
        <v>16581107.207520001</v>
      </c>
    </row>
    <row r="37" spans="1:15" ht="13.8" x14ac:dyDescent="0.25">
      <c r="A37" s="85">
        <v>2024</v>
      </c>
      <c r="B37" s="114" t="s">
        <v>144</v>
      </c>
      <c r="C37" s="115">
        <v>2776714.3505199999</v>
      </c>
      <c r="D37" s="115">
        <v>3127374.95719</v>
      </c>
      <c r="E37" s="115">
        <v>3221082.1409300002</v>
      </c>
      <c r="F37" s="115">
        <v>2739692.86736</v>
      </c>
      <c r="G37" s="115">
        <v>3211102.62677</v>
      </c>
      <c r="H37" s="115">
        <v>2613748.5018199999</v>
      </c>
      <c r="I37" s="115">
        <v>3119707.0471399999</v>
      </c>
      <c r="J37" s="115">
        <v>2697179.0698899999</v>
      </c>
      <c r="K37" s="115">
        <v>3400259.3619400002</v>
      </c>
      <c r="L37" s="115">
        <v>3570436.30742</v>
      </c>
      <c r="M37" s="115">
        <v>3237260.4566000002</v>
      </c>
      <c r="N37" s="115">
        <v>3484363.87959</v>
      </c>
      <c r="O37" s="116">
        <v>37198921.567170002</v>
      </c>
    </row>
    <row r="38" spans="1:15" ht="13.8" x14ac:dyDescent="0.25">
      <c r="A38" s="86">
        <v>2025</v>
      </c>
      <c r="B38" s="114" t="s">
        <v>145</v>
      </c>
      <c r="C38" s="115">
        <v>82415.475059999997</v>
      </c>
      <c r="D38" s="115">
        <v>158789.88097</v>
      </c>
      <c r="E38" s="115">
        <v>86375.22107</v>
      </c>
      <c r="F38" s="115">
        <v>129783.30017</v>
      </c>
      <c r="G38" s="115">
        <v>367053.87832999998</v>
      </c>
      <c r="H38" s="115"/>
      <c r="I38" s="115"/>
      <c r="J38" s="115"/>
      <c r="K38" s="115"/>
      <c r="L38" s="115"/>
      <c r="M38" s="115"/>
      <c r="N38" s="115"/>
      <c r="O38" s="116">
        <v>824417.75560000003</v>
      </c>
    </row>
    <row r="39" spans="1:15" ht="13.8" x14ac:dyDescent="0.25">
      <c r="A39" s="85">
        <v>2024</v>
      </c>
      <c r="B39" s="114" t="s">
        <v>145</v>
      </c>
      <c r="C39" s="115">
        <v>167284.17989999999</v>
      </c>
      <c r="D39" s="115">
        <v>141237.81938999999</v>
      </c>
      <c r="E39" s="115">
        <v>143306.55366000001</v>
      </c>
      <c r="F39" s="115">
        <v>80867.331659999996</v>
      </c>
      <c r="G39" s="115">
        <v>168228.24009000001</v>
      </c>
      <c r="H39" s="115">
        <v>220068.33278999999</v>
      </c>
      <c r="I39" s="115">
        <v>118301.89152</v>
      </c>
      <c r="J39" s="115">
        <v>91670.812439999994</v>
      </c>
      <c r="K39" s="115">
        <v>234435.90804000001</v>
      </c>
      <c r="L39" s="115">
        <v>172867.80115000001</v>
      </c>
      <c r="M39" s="115">
        <v>152747.57754</v>
      </c>
      <c r="N39" s="115">
        <v>221165.67335</v>
      </c>
      <c r="O39" s="116">
        <v>1912182.1215299999</v>
      </c>
    </row>
    <row r="40" spans="1:15" ht="13.8" x14ac:dyDescent="0.25">
      <c r="A40" s="86">
        <v>2025</v>
      </c>
      <c r="B40" s="114" t="s">
        <v>146</v>
      </c>
      <c r="C40" s="115">
        <v>1224083.37155</v>
      </c>
      <c r="D40" s="115">
        <v>1293719.94634</v>
      </c>
      <c r="E40" s="115">
        <v>1478966.43628</v>
      </c>
      <c r="F40" s="115">
        <v>1380687.0296499999</v>
      </c>
      <c r="G40" s="115">
        <v>1676818.2645399999</v>
      </c>
      <c r="H40" s="115"/>
      <c r="I40" s="115"/>
      <c r="J40" s="115"/>
      <c r="K40" s="115"/>
      <c r="L40" s="115"/>
      <c r="M40" s="115"/>
      <c r="N40" s="115"/>
      <c r="O40" s="116">
        <v>7054275.0483600004</v>
      </c>
    </row>
    <row r="41" spans="1:15" ht="13.8" x14ac:dyDescent="0.25">
      <c r="A41" s="85">
        <v>2024</v>
      </c>
      <c r="B41" s="114" t="s">
        <v>146</v>
      </c>
      <c r="C41" s="115">
        <v>1207602.0406800001</v>
      </c>
      <c r="D41" s="115">
        <v>1286242.91866</v>
      </c>
      <c r="E41" s="115">
        <v>1459935.4371400001</v>
      </c>
      <c r="F41" s="115">
        <v>1195152.5598599999</v>
      </c>
      <c r="G41" s="115">
        <v>1494970.41178</v>
      </c>
      <c r="H41" s="115">
        <v>1188448.09626</v>
      </c>
      <c r="I41" s="115">
        <v>1407458.1164200001</v>
      </c>
      <c r="J41" s="115">
        <v>1476193.65023</v>
      </c>
      <c r="K41" s="115">
        <v>1477313.56311</v>
      </c>
      <c r="L41" s="115">
        <v>1549896.9887099999</v>
      </c>
      <c r="M41" s="115">
        <v>1448478.1815899999</v>
      </c>
      <c r="N41" s="115">
        <v>1477170.0396700001</v>
      </c>
      <c r="O41" s="116">
        <v>16668862.004109999</v>
      </c>
    </row>
    <row r="42" spans="1:15" ht="13.8" x14ac:dyDescent="0.25">
      <c r="A42" s="86">
        <v>2025</v>
      </c>
      <c r="B42" s="114" t="s">
        <v>147</v>
      </c>
      <c r="C42" s="115">
        <v>790699.87491000001</v>
      </c>
      <c r="D42" s="115">
        <v>808610.39469999995</v>
      </c>
      <c r="E42" s="115">
        <v>915682.26792999997</v>
      </c>
      <c r="F42" s="115">
        <v>856402.09967999998</v>
      </c>
      <c r="G42" s="115">
        <v>1007847.43755</v>
      </c>
      <c r="H42" s="115"/>
      <c r="I42" s="115"/>
      <c r="J42" s="115"/>
      <c r="K42" s="115"/>
      <c r="L42" s="115"/>
      <c r="M42" s="115"/>
      <c r="N42" s="115"/>
      <c r="O42" s="116">
        <v>4379242.0747699998</v>
      </c>
    </row>
    <row r="43" spans="1:15" ht="13.8" x14ac:dyDescent="0.25">
      <c r="A43" s="85">
        <v>2024</v>
      </c>
      <c r="B43" s="114" t="s">
        <v>147</v>
      </c>
      <c r="C43" s="115">
        <v>823152.59808000003</v>
      </c>
      <c r="D43" s="115">
        <v>910253.27472999995</v>
      </c>
      <c r="E43" s="115">
        <v>1026370.81995</v>
      </c>
      <c r="F43" s="115">
        <v>844591.96855999995</v>
      </c>
      <c r="G43" s="115">
        <v>1065073.44814</v>
      </c>
      <c r="H43" s="115">
        <v>763691.22259000002</v>
      </c>
      <c r="I43" s="115">
        <v>946134.27598000003</v>
      </c>
      <c r="J43" s="115">
        <v>974952.09088000003</v>
      </c>
      <c r="K43" s="115">
        <v>925532.03257000004</v>
      </c>
      <c r="L43" s="115">
        <v>995056.71106</v>
      </c>
      <c r="M43" s="115">
        <v>944548.91746000003</v>
      </c>
      <c r="N43" s="115">
        <v>964159.80908000004</v>
      </c>
      <c r="O43" s="116">
        <v>11183517.16908</v>
      </c>
    </row>
    <row r="44" spans="1:15" ht="13.8" x14ac:dyDescent="0.25">
      <c r="A44" s="86">
        <v>2025</v>
      </c>
      <c r="B44" s="114" t="s">
        <v>148</v>
      </c>
      <c r="C44" s="115">
        <v>1010413.73931</v>
      </c>
      <c r="D44" s="115">
        <v>1020354.58084</v>
      </c>
      <c r="E44" s="115">
        <v>1135022.7112199999</v>
      </c>
      <c r="F44" s="115">
        <v>1080994.4517099999</v>
      </c>
      <c r="G44" s="115">
        <v>1237053.6719</v>
      </c>
      <c r="H44" s="115"/>
      <c r="I44" s="115"/>
      <c r="J44" s="115"/>
      <c r="K44" s="115"/>
      <c r="L44" s="115"/>
      <c r="M44" s="115"/>
      <c r="N44" s="115"/>
      <c r="O44" s="116">
        <v>5483839.1549800001</v>
      </c>
    </row>
    <row r="45" spans="1:15" ht="13.8" x14ac:dyDescent="0.25">
      <c r="A45" s="85">
        <v>2024</v>
      </c>
      <c r="B45" s="114" t="s">
        <v>148</v>
      </c>
      <c r="C45" s="115">
        <v>938383.70273999998</v>
      </c>
      <c r="D45" s="115">
        <v>982560.45207</v>
      </c>
      <c r="E45" s="115">
        <v>1078721.1275599999</v>
      </c>
      <c r="F45" s="115">
        <v>916510.44640000002</v>
      </c>
      <c r="G45" s="115">
        <v>1205406.4221399999</v>
      </c>
      <c r="H45" s="115">
        <v>935344.09617999999</v>
      </c>
      <c r="I45" s="115">
        <v>1101791.1252599999</v>
      </c>
      <c r="J45" s="115">
        <v>1077843.8654</v>
      </c>
      <c r="K45" s="115">
        <v>1042614.0784699999</v>
      </c>
      <c r="L45" s="115">
        <v>1118254.8182099999</v>
      </c>
      <c r="M45" s="115">
        <v>1058769.5800999999</v>
      </c>
      <c r="N45" s="115">
        <v>972199.32707999996</v>
      </c>
      <c r="O45" s="116">
        <v>12428399.041610001</v>
      </c>
    </row>
    <row r="46" spans="1:15" ht="13.8" x14ac:dyDescent="0.25">
      <c r="A46" s="86">
        <v>2025</v>
      </c>
      <c r="B46" s="114" t="s">
        <v>149</v>
      </c>
      <c r="C46" s="115">
        <v>1248187.69682</v>
      </c>
      <c r="D46" s="115">
        <v>1233315.7816900001</v>
      </c>
      <c r="E46" s="115">
        <v>1542458.0171699999</v>
      </c>
      <c r="F46" s="115">
        <v>1304122.8769700001</v>
      </c>
      <c r="G46" s="115">
        <v>1504857.0851</v>
      </c>
      <c r="H46" s="115"/>
      <c r="I46" s="115"/>
      <c r="J46" s="115"/>
      <c r="K46" s="115"/>
      <c r="L46" s="115"/>
      <c r="M46" s="115"/>
      <c r="N46" s="115"/>
      <c r="O46" s="116">
        <v>6832941.4577500001</v>
      </c>
    </row>
    <row r="47" spans="1:15" ht="13.8" x14ac:dyDescent="0.25">
      <c r="A47" s="85">
        <v>2024</v>
      </c>
      <c r="B47" s="114" t="s">
        <v>149</v>
      </c>
      <c r="C47" s="115">
        <v>1113603.6527</v>
      </c>
      <c r="D47" s="115">
        <v>1375360.5803400001</v>
      </c>
      <c r="E47" s="115">
        <v>1467690.75339</v>
      </c>
      <c r="F47" s="115">
        <v>1192096.1973600001</v>
      </c>
      <c r="G47" s="115">
        <v>1452110.3515600001</v>
      </c>
      <c r="H47" s="115">
        <v>1312304.8486599999</v>
      </c>
      <c r="I47" s="115">
        <v>1415859.0281400001</v>
      </c>
      <c r="J47" s="115">
        <v>1404812.8777900001</v>
      </c>
      <c r="K47" s="115">
        <v>1467319.46789</v>
      </c>
      <c r="L47" s="115">
        <v>1253838.5798200001</v>
      </c>
      <c r="M47" s="115">
        <v>1247406.703</v>
      </c>
      <c r="N47" s="115">
        <v>1437637.36436</v>
      </c>
      <c r="O47" s="116">
        <v>16140040.40501</v>
      </c>
    </row>
    <row r="48" spans="1:15" ht="13.8" x14ac:dyDescent="0.25">
      <c r="A48" s="86">
        <v>2025</v>
      </c>
      <c r="B48" s="114" t="s">
        <v>150</v>
      </c>
      <c r="C48" s="115">
        <v>317224.80916</v>
      </c>
      <c r="D48" s="115">
        <v>320355.91422999999</v>
      </c>
      <c r="E48" s="115">
        <v>375289.86969999998</v>
      </c>
      <c r="F48" s="115">
        <v>388277.1263</v>
      </c>
      <c r="G48" s="115">
        <v>415663.45322999998</v>
      </c>
      <c r="H48" s="115"/>
      <c r="I48" s="115"/>
      <c r="J48" s="115"/>
      <c r="K48" s="115"/>
      <c r="L48" s="115"/>
      <c r="M48" s="115"/>
      <c r="N48" s="115"/>
      <c r="O48" s="116">
        <v>1816811.1726200001</v>
      </c>
    </row>
    <row r="49" spans="1:15" ht="13.8" x14ac:dyDescent="0.25">
      <c r="A49" s="85">
        <v>2024</v>
      </c>
      <c r="B49" s="114" t="s">
        <v>150</v>
      </c>
      <c r="C49" s="115">
        <v>322342.75797999999</v>
      </c>
      <c r="D49" s="115">
        <v>348209.80783000001</v>
      </c>
      <c r="E49" s="115">
        <v>385061.22235</v>
      </c>
      <c r="F49" s="115">
        <v>334331.00831</v>
      </c>
      <c r="G49" s="115">
        <v>419447.12485000002</v>
      </c>
      <c r="H49" s="115">
        <v>332515.08912000002</v>
      </c>
      <c r="I49" s="115">
        <v>381421.45869</v>
      </c>
      <c r="J49" s="115">
        <v>362541.25273000001</v>
      </c>
      <c r="K49" s="115">
        <v>375761.52600000001</v>
      </c>
      <c r="L49" s="115">
        <v>364343.08331000002</v>
      </c>
      <c r="M49" s="115">
        <v>345266.51708000002</v>
      </c>
      <c r="N49" s="115">
        <v>339616.78720999998</v>
      </c>
      <c r="O49" s="116">
        <v>4310857.6354599996</v>
      </c>
    </row>
    <row r="50" spans="1:15" ht="13.8" x14ac:dyDescent="0.25">
      <c r="A50" s="86">
        <v>2025</v>
      </c>
      <c r="B50" s="114" t="s">
        <v>151</v>
      </c>
      <c r="C50" s="115">
        <v>1163715.72004</v>
      </c>
      <c r="D50" s="115">
        <v>860004.13176999998</v>
      </c>
      <c r="E50" s="115">
        <v>545271.46635</v>
      </c>
      <c r="F50" s="115">
        <v>502870.91006999998</v>
      </c>
      <c r="G50" s="115">
        <v>842493.26428999996</v>
      </c>
      <c r="H50" s="115"/>
      <c r="I50" s="115"/>
      <c r="J50" s="115"/>
      <c r="K50" s="115"/>
      <c r="L50" s="115"/>
      <c r="M50" s="115"/>
      <c r="N50" s="115"/>
      <c r="O50" s="116">
        <v>3914355.4925199999</v>
      </c>
    </row>
    <row r="51" spans="1:15" ht="13.8" x14ac:dyDescent="0.25">
      <c r="A51" s="85">
        <v>2024</v>
      </c>
      <c r="B51" s="114" t="s">
        <v>151</v>
      </c>
      <c r="C51" s="115">
        <v>467741.89817</v>
      </c>
      <c r="D51" s="115">
        <v>481096.82188</v>
      </c>
      <c r="E51" s="115">
        <v>544457.50179000001</v>
      </c>
      <c r="F51" s="115">
        <v>341928.67125999997</v>
      </c>
      <c r="G51" s="115">
        <v>581596.20848000003</v>
      </c>
      <c r="H51" s="115">
        <v>402423.97295000002</v>
      </c>
      <c r="I51" s="115">
        <v>953843.70747999998</v>
      </c>
      <c r="J51" s="115">
        <v>962218.46984999999</v>
      </c>
      <c r="K51" s="115">
        <v>672224.74589999998</v>
      </c>
      <c r="L51" s="115">
        <v>754947.18249000004</v>
      </c>
      <c r="M51" s="115">
        <v>684412.07510999998</v>
      </c>
      <c r="N51" s="115">
        <v>631479.30223999999</v>
      </c>
      <c r="O51" s="116">
        <v>7478370.5575999999</v>
      </c>
    </row>
    <row r="52" spans="1:15" ht="13.8" x14ac:dyDescent="0.25">
      <c r="A52" s="86">
        <v>2025</v>
      </c>
      <c r="B52" s="114" t="s">
        <v>152</v>
      </c>
      <c r="C52" s="115">
        <v>380183.67125000001</v>
      </c>
      <c r="D52" s="115">
        <v>435244.33497999999</v>
      </c>
      <c r="E52" s="115">
        <v>883990.46005999995</v>
      </c>
      <c r="F52" s="115">
        <v>538272.81357999996</v>
      </c>
      <c r="G52" s="115">
        <v>741881.24701000005</v>
      </c>
      <c r="H52" s="115"/>
      <c r="I52" s="115"/>
      <c r="J52" s="115"/>
      <c r="K52" s="115"/>
      <c r="L52" s="115"/>
      <c r="M52" s="115"/>
      <c r="N52" s="115"/>
      <c r="O52" s="116">
        <v>2979572.5268799998</v>
      </c>
    </row>
    <row r="53" spans="1:15" ht="13.8" x14ac:dyDescent="0.25">
      <c r="A53" s="85">
        <v>2024</v>
      </c>
      <c r="B53" s="114" t="s">
        <v>152</v>
      </c>
      <c r="C53" s="115">
        <v>329894.10360999999</v>
      </c>
      <c r="D53" s="115">
        <v>299869.27533999999</v>
      </c>
      <c r="E53" s="115">
        <v>358178.05352999998</v>
      </c>
      <c r="F53" s="115">
        <v>349697.69761999999</v>
      </c>
      <c r="G53" s="115">
        <v>980445.55215</v>
      </c>
      <c r="H53" s="115">
        <v>564215.96891000005</v>
      </c>
      <c r="I53" s="115">
        <v>431114.92654999997</v>
      </c>
      <c r="J53" s="115">
        <v>422596.09554000001</v>
      </c>
      <c r="K53" s="115">
        <v>566548.43955000001</v>
      </c>
      <c r="L53" s="115">
        <v>820107.25635000004</v>
      </c>
      <c r="M53" s="115">
        <v>613686.10137000005</v>
      </c>
      <c r="N53" s="115">
        <v>997530.92376000003</v>
      </c>
      <c r="O53" s="116">
        <v>6733884.3942799997</v>
      </c>
    </row>
    <row r="54" spans="1:15" ht="13.8" x14ac:dyDescent="0.25">
      <c r="A54" s="86">
        <v>2025</v>
      </c>
      <c r="B54" s="114" t="s">
        <v>153</v>
      </c>
      <c r="C54" s="115">
        <v>589026.79949</v>
      </c>
      <c r="D54" s="115">
        <v>590848.94243000005</v>
      </c>
      <c r="E54" s="115">
        <v>638021.26809999999</v>
      </c>
      <c r="F54" s="115">
        <v>610009.77622</v>
      </c>
      <c r="G54" s="115">
        <v>660098.12135000003</v>
      </c>
      <c r="H54" s="115"/>
      <c r="I54" s="115"/>
      <c r="J54" s="115"/>
      <c r="K54" s="115"/>
      <c r="L54" s="115"/>
      <c r="M54" s="115"/>
      <c r="N54" s="115"/>
      <c r="O54" s="116">
        <v>3088004.90759</v>
      </c>
    </row>
    <row r="55" spans="1:15" ht="13.8" x14ac:dyDescent="0.25">
      <c r="A55" s="85">
        <v>2024</v>
      </c>
      <c r="B55" s="114" t="s">
        <v>153</v>
      </c>
      <c r="C55" s="115">
        <v>551103.26297000004</v>
      </c>
      <c r="D55" s="115">
        <v>600091.26509999996</v>
      </c>
      <c r="E55" s="115">
        <v>639291.03902999999</v>
      </c>
      <c r="F55" s="115">
        <v>511738.74919</v>
      </c>
      <c r="G55" s="115">
        <v>653255.46004000003</v>
      </c>
      <c r="H55" s="115">
        <v>479202.68086000002</v>
      </c>
      <c r="I55" s="115">
        <v>622239.08258000005</v>
      </c>
      <c r="J55" s="115">
        <v>606250.38282000006</v>
      </c>
      <c r="K55" s="115">
        <v>615342.55192999996</v>
      </c>
      <c r="L55" s="115">
        <v>628497.15985000005</v>
      </c>
      <c r="M55" s="115">
        <v>624471.74664999999</v>
      </c>
      <c r="N55" s="115">
        <v>607063.37465000001</v>
      </c>
      <c r="O55" s="116">
        <v>7138546.7556699999</v>
      </c>
    </row>
    <row r="56" spans="1:15" ht="13.8" x14ac:dyDescent="0.25">
      <c r="A56" s="86">
        <v>2025</v>
      </c>
      <c r="B56" s="112" t="s">
        <v>30</v>
      </c>
      <c r="C56" s="118">
        <f>C58</f>
        <v>456828.69981000002</v>
      </c>
      <c r="D56" s="118">
        <f t="shared" ref="D56:O56" si="2">D58</f>
        <v>418366.96886000002</v>
      </c>
      <c r="E56" s="118">
        <f t="shared" si="2"/>
        <v>493047.92392999999</v>
      </c>
      <c r="F56" s="118">
        <f t="shared" si="2"/>
        <v>474909.35589000001</v>
      </c>
      <c r="G56" s="118">
        <f t="shared" si="2"/>
        <v>533153.36086000002</v>
      </c>
      <c r="H56" s="118"/>
      <c r="I56" s="118"/>
      <c r="J56" s="118"/>
      <c r="K56" s="118"/>
      <c r="L56" s="118"/>
      <c r="M56" s="118"/>
      <c r="N56" s="118"/>
      <c r="O56" s="118">
        <f t="shared" si="2"/>
        <v>2376306.3093500002</v>
      </c>
    </row>
    <row r="57" spans="1:15" ht="13.8" x14ac:dyDescent="0.25">
      <c r="A57" s="85">
        <v>2024</v>
      </c>
      <c r="B57" s="112" t="s">
        <v>30</v>
      </c>
      <c r="C57" s="118">
        <f>C59</f>
        <v>445638.94942000002</v>
      </c>
      <c r="D57" s="118">
        <f t="shared" ref="D57:O57" si="3">D59</f>
        <v>452009.54275000002</v>
      </c>
      <c r="E57" s="118">
        <f t="shared" si="3"/>
        <v>499133.05374</v>
      </c>
      <c r="F57" s="118">
        <f t="shared" si="3"/>
        <v>465815.15151</v>
      </c>
      <c r="G57" s="118">
        <f t="shared" si="3"/>
        <v>545499.02194000001</v>
      </c>
      <c r="H57" s="118">
        <f t="shared" si="3"/>
        <v>432184.40130000003</v>
      </c>
      <c r="I57" s="118">
        <f t="shared" si="3"/>
        <v>569360.75133999996</v>
      </c>
      <c r="J57" s="118">
        <f t="shared" si="3"/>
        <v>521644.85258000001</v>
      </c>
      <c r="K57" s="118">
        <f t="shared" si="3"/>
        <v>490469.18617</v>
      </c>
      <c r="L57" s="118">
        <f t="shared" si="3"/>
        <v>566596.24933999998</v>
      </c>
      <c r="M57" s="118">
        <f t="shared" si="3"/>
        <v>485405.16563</v>
      </c>
      <c r="N57" s="118">
        <f t="shared" si="3"/>
        <v>534488.87581999996</v>
      </c>
      <c r="O57" s="118">
        <f t="shared" si="3"/>
        <v>6008245.2015399998</v>
      </c>
    </row>
    <row r="58" spans="1:15" ht="13.8" x14ac:dyDescent="0.25">
      <c r="A58" s="86">
        <v>2025</v>
      </c>
      <c r="B58" s="114" t="s">
        <v>154</v>
      </c>
      <c r="C58" s="115">
        <v>456828.69981000002</v>
      </c>
      <c r="D58" s="115">
        <v>418366.96886000002</v>
      </c>
      <c r="E58" s="115">
        <v>493047.92392999999</v>
      </c>
      <c r="F58" s="115">
        <v>474909.35589000001</v>
      </c>
      <c r="G58" s="115">
        <v>533153.36086000002</v>
      </c>
      <c r="H58" s="115"/>
      <c r="I58" s="115"/>
      <c r="J58" s="115"/>
      <c r="K58" s="115"/>
      <c r="L58" s="115"/>
      <c r="M58" s="115"/>
      <c r="N58" s="115"/>
      <c r="O58" s="116">
        <v>2376306.3093500002</v>
      </c>
    </row>
    <row r="59" spans="1:15" ht="14.4" thickBot="1" x14ac:dyDescent="0.3">
      <c r="A59" s="85">
        <v>2024</v>
      </c>
      <c r="B59" s="114" t="s">
        <v>154</v>
      </c>
      <c r="C59" s="115">
        <v>445638.94942000002</v>
      </c>
      <c r="D59" s="115">
        <v>452009.54275000002</v>
      </c>
      <c r="E59" s="115">
        <v>499133.05374</v>
      </c>
      <c r="F59" s="115">
        <v>465815.15151</v>
      </c>
      <c r="G59" s="115">
        <v>545499.02194000001</v>
      </c>
      <c r="H59" s="115">
        <v>432184.40130000003</v>
      </c>
      <c r="I59" s="115">
        <v>569360.75133999996</v>
      </c>
      <c r="J59" s="115">
        <v>521644.85258000001</v>
      </c>
      <c r="K59" s="115">
        <v>490469.18617</v>
      </c>
      <c r="L59" s="115">
        <v>566596.24933999998</v>
      </c>
      <c r="M59" s="115">
        <v>485405.16563</v>
      </c>
      <c r="N59" s="115">
        <v>534488.87581999996</v>
      </c>
      <c r="O59" s="116">
        <v>6008245.2015399998</v>
      </c>
    </row>
    <row r="60" spans="1:15" s="32" customFormat="1" ht="15" customHeight="1" thickBot="1" x14ac:dyDescent="0.25">
      <c r="A60" s="119">
        <v>2002</v>
      </c>
      <c r="B60" s="120" t="s">
        <v>39</v>
      </c>
      <c r="C60" s="121">
        <v>2607319.6609999998</v>
      </c>
      <c r="D60" s="121">
        <v>2383772.9539999999</v>
      </c>
      <c r="E60" s="121">
        <v>2918943.5210000002</v>
      </c>
      <c r="F60" s="121">
        <v>2742857.9219999998</v>
      </c>
      <c r="G60" s="121">
        <v>3000325.2429999998</v>
      </c>
      <c r="H60" s="121">
        <v>2770693.8810000001</v>
      </c>
      <c r="I60" s="121">
        <v>3103851.8620000002</v>
      </c>
      <c r="J60" s="121">
        <v>2975888.9739999999</v>
      </c>
      <c r="K60" s="121">
        <v>3218206.861</v>
      </c>
      <c r="L60" s="121">
        <v>3501128.02</v>
      </c>
      <c r="M60" s="121">
        <v>3593604.8960000002</v>
      </c>
      <c r="N60" s="121">
        <v>3242495.2340000002</v>
      </c>
      <c r="O60" s="122">
        <f>SUM(C60:N60)</f>
        <v>36059089.028999999</v>
      </c>
    </row>
    <row r="61" spans="1:15" s="32" customFormat="1" ht="15" customHeight="1" thickBot="1" x14ac:dyDescent="0.25">
      <c r="A61" s="119">
        <v>2003</v>
      </c>
      <c r="B61" s="120" t="s">
        <v>39</v>
      </c>
      <c r="C61" s="121">
        <v>3533705.5819999999</v>
      </c>
      <c r="D61" s="121">
        <v>2923460.39</v>
      </c>
      <c r="E61" s="121">
        <v>3908255.9909999999</v>
      </c>
      <c r="F61" s="121">
        <v>3662183.449</v>
      </c>
      <c r="G61" s="121">
        <v>3860471.3</v>
      </c>
      <c r="H61" s="121">
        <v>3796113.5219999999</v>
      </c>
      <c r="I61" s="121">
        <v>4236114.2640000004</v>
      </c>
      <c r="J61" s="121">
        <v>3828726.17</v>
      </c>
      <c r="K61" s="121">
        <v>4114677.523</v>
      </c>
      <c r="L61" s="121">
        <v>4824388.2589999996</v>
      </c>
      <c r="M61" s="121">
        <v>3969697.4580000001</v>
      </c>
      <c r="N61" s="121">
        <v>4595042.3940000003</v>
      </c>
      <c r="O61" s="122">
        <f t="shared" ref="O61:O79" si="4">SUM(C61:N61)</f>
        <v>47252836.302000001</v>
      </c>
    </row>
    <row r="62" spans="1:15" s="32" customFormat="1" ht="15" customHeight="1" thickBot="1" x14ac:dyDescent="0.25">
      <c r="A62" s="119">
        <v>2004</v>
      </c>
      <c r="B62" s="120" t="s">
        <v>39</v>
      </c>
      <c r="C62" s="121">
        <v>4619660.84</v>
      </c>
      <c r="D62" s="121">
        <v>3664503.0430000001</v>
      </c>
      <c r="E62" s="121">
        <v>5218042.1770000001</v>
      </c>
      <c r="F62" s="121">
        <v>5072462.9939999999</v>
      </c>
      <c r="G62" s="121">
        <v>5170061.6050000004</v>
      </c>
      <c r="H62" s="121">
        <v>5284383.2860000003</v>
      </c>
      <c r="I62" s="121">
        <v>5632138.7980000004</v>
      </c>
      <c r="J62" s="121">
        <v>4707491.284</v>
      </c>
      <c r="K62" s="121">
        <v>5656283.5209999997</v>
      </c>
      <c r="L62" s="121">
        <v>5867342.1210000003</v>
      </c>
      <c r="M62" s="121">
        <v>5733908.9759999998</v>
      </c>
      <c r="N62" s="121">
        <v>6540874.1749999998</v>
      </c>
      <c r="O62" s="122">
        <f t="shared" si="4"/>
        <v>63167152.819999993</v>
      </c>
    </row>
    <row r="63" spans="1:15" s="32" customFormat="1" ht="15" customHeight="1" thickBot="1" x14ac:dyDescent="0.25">
      <c r="A63" s="119">
        <v>2005</v>
      </c>
      <c r="B63" s="120" t="s">
        <v>39</v>
      </c>
      <c r="C63" s="121">
        <v>4997279.7240000004</v>
      </c>
      <c r="D63" s="121">
        <v>5651741.2520000003</v>
      </c>
      <c r="E63" s="121">
        <v>6591859.2180000003</v>
      </c>
      <c r="F63" s="121">
        <v>6128131.8779999996</v>
      </c>
      <c r="G63" s="121">
        <v>5977226.2170000002</v>
      </c>
      <c r="H63" s="121">
        <v>6038534.3669999996</v>
      </c>
      <c r="I63" s="121">
        <v>5763466.3530000001</v>
      </c>
      <c r="J63" s="121">
        <v>5552867.2120000003</v>
      </c>
      <c r="K63" s="121">
        <v>6814268.9409999996</v>
      </c>
      <c r="L63" s="121">
        <v>6772178.5690000001</v>
      </c>
      <c r="M63" s="121">
        <v>5942575.7819999997</v>
      </c>
      <c r="N63" s="121">
        <v>7246278.6299999999</v>
      </c>
      <c r="O63" s="122">
        <f t="shared" si="4"/>
        <v>73476408.142999992</v>
      </c>
    </row>
    <row r="64" spans="1:15" s="32" customFormat="1" ht="15" customHeight="1" thickBot="1" x14ac:dyDescent="0.25">
      <c r="A64" s="119">
        <v>2006</v>
      </c>
      <c r="B64" s="120" t="s">
        <v>39</v>
      </c>
      <c r="C64" s="121">
        <v>5133048.8810000001</v>
      </c>
      <c r="D64" s="121">
        <v>6058251.2790000001</v>
      </c>
      <c r="E64" s="121">
        <v>7411101.659</v>
      </c>
      <c r="F64" s="121">
        <v>6456090.2609999999</v>
      </c>
      <c r="G64" s="121">
        <v>7041543.2470000004</v>
      </c>
      <c r="H64" s="121">
        <v>7815434.6220000004</v>
      </c>
      <c r="I64" s="121">
        <v>7067411.4790000003</v>
      </c>
      <c r="J64" s="121">
        <v>6811202.4100000001</v>
      </c>
      <c r="K64" s="121">
        <v>7606551.0949999997</v>
      </c>
      <c r="L64" s="121">
        <v>6888812.5489999996</v>
      </c>
      <c r="M64" s="121">
        <v>8641474.5559999999</v>
      </c>
      <c r="N64" s="121">
        <v>8603753.4800000004</v>
      </c>
      <c r="O64" s="122">
        <f t="shared" si="4"/>
        <v>85534675.517999992</v>
      </c>
    </row>
    <row r="65" spans="1:15" s="32" customFormat="1" ht="15" customHeight="1" thickBot="1" x14ac:dyDescent="0.25">
      <c r="A65" s="119">
        <v>2007</v>
      </c>
      <c r="B65" s="120" t="s">
        <v>39</v>
      </c>
      <c r="C65" s="121">
        <v>6564559.7929999996</v>
      </c>
      <c r="D65" s="121">
        <v>7656951.608</v>
      </c>
      <c r="E65" s="121">
        <v>8957851.6209999993</v>
      </c>
      <c r="F65" s="121">
        <v>8313312.0049999999</v>
      </c>
      <c r="G65" s="121">
        <v>9147620.0419999994</v>
      </c>
      <c r="H65" s="121">
        <v>8980247.4370000008</v>
      </c>
      <c r="I65" s="121">
        <v>8937741.591</v>
      </c>
      <c r="J65" s="121">
        <v>8736689.0920000002</v>
      </c>
      <c r="K65" s="121">
        <v>9038743.8959999997</v>
      </c>
      <c r="L65" s="121">
        <v>9895216.6219999995</v>
      </c>
      <c r="M65" s="121">
        <v>11318798.220000001</v>
      </c>
      <c r="N65" s="121">
        <v>9724017.977</v>
      </c>
      <c r="O65" s="122">
        <f t="shared" si="4"/>
        <v>107271749.90399998</v>
      </c>
    </row>
    <row r="66" spans="1:15" s="32" customFormat="1" ht="15" customHeight="1" thickBot="1" x14ac:dyDescent="0.25">
      <c r="A66" s="119">
        <v>2008</v>
      </c>
      <c r="B66" s="120" t="s">
        <v>39</v>
      </c>
      <c r="C66" s="121">
        <v>10632207.040999999</v>
      </c>
      <c r="D66" s="121">
        <v>11077899.119999999</v>
      </c>
      <c r="E66" s="121">
        <v>11428587.233999999</v>
      </c>
      <c r="F66" s="121">
        <v>11363963.503</v>
      </c>
      <c r="G66" s="121">
        <v>12477968.699999999</v>
      </c>
      <c r="H66" s="121">
        <v>11770634.384</v>
      </c>
      <c r="I66" s="121">
        <v>12595426.863</v>
      </c>
      <c r="J66" s="121">
        <v>11046830.085999999</v>
      </c>
      <c r="K66" s="121">
        <v>12793148.034</v>
      </c>
      <c r="L66" s="121">
        <v>9722708.7899999991</v>
      </c>
      <c r="M66" s="121">
        <v>9395872.8969999999</v>
      </c>
      <c r="N66" s="121">
        <v>7721948.9740000004</v>
      </c>
      <c r="O66" s="122">
        <f t="shared" si="4"/>
        <v>132027195.626</v>
      </c>
    </row>
    <row r="67" spans="1:15" s="32" customFormat="1" ht="15" customHeight="1" thickBot="1" x14ac:dyDescent="0.25">
      <c r="A67" s="119">
        <v>2009</v>
      </c>
      <c r="B67" s="120" t="s">
        <v>39</v>
      </c>
      <c r="C67" s="121">
        <v>7884493.5240000002</v>
      </c>
      <c r="D67" s="121">
        <v>8435115.8340000007</v>
      </c>
      <c r="E67" s="121">
        <v>8155485.0810000002</v>
      </c>
      <c r="F67" s="121">
        <v>7561696.2829999998</v>
      </c>
      <c r="G67" s="121">
        <v>7346407.5279999999</v>
      </c>
      <c r="H67" s="121">
        <v>8329692.7829999998</v>
      </c>
      <c r="I67" s="121">
        <v>9055733.6710000001</v>
      </c>
      <c r="J67" s="121">
        <v>7839908.8420000002</v>
      </c>
      <c r="K67" s="121">
        <v>8480708.3870000001</v>
      </c>
      <c r="L67" s="121">
        <v>10095768.029999999</v>
      </c>
      <c r="M67" s="121">
        <v>8903010.773</v>
      </c>
      <c r="N67" s="121">
        <v>10054591.867000001</v>
      </c>
      <c r="O67" s="122">
        <f t="shared" si="4"/>
        <v>102142612.603</v>
      </c>
    </row>
    <row r="68" spans="1:15" s="32" customFormat="1" ht="15" customHeight="1" thickBot="1" x14ac:dyDescent="0.25">
      <c r="A68" s="119">
        <v>2010</v>
      </c>
      <c r="B68" s="120" t="s">
        <v>39</v>
      </c>
      <c r="C68" s="121">
        <v>7828748.0580000002</v>
      </c>
      <c r="D68" s="121">
        <v>8263237.8140000002</v>
      </c>
      <c r="E68" s="121">
        <v>9886488.1710000001</v>
      </c>
      <c r="F68" s="121">
        <v>9396006.6539999992</v>
      </c>
      <c r="G68" s="121">
        <v>9799958.1170000006</v>
      </c>
      <c r="H68" s="121">
        <v>9542907.6439999994</v>
      </c>
      <c r="I68" s="121">
        <v>9564682.5449999999</v>
      </c>
      <c r="J68" s="121">
        <v>8523451.9729999993</v>
      </c>
      <c r="K68" s="121">
        <v>8909230.5209999997</v>
      </c>
      <c r="L68" s="121">
        <v>10963586.27</v>
      </c>
      <c r="M68" s="121">
        <v>9382369.7180000003</v>
      </c>
      <c r="N68" s="121">
        <v>11822551.698999999</v>
      </c>
      <c r="O68" s="122">
        <f t="shared" si="4"/>
        <v>113883219.18399999</v>
      </c>
    </row>
    <row r="69" spans="1:15" s="32" customFormat="1" ht="15" customHeight="1" thickBot="1" x14ac:dyDescent="0.25">
      <c r="A69" s="119">
        <v>2011</v>
      </c>
      <c r="B69" s="120" t="s">
        <v>39</v>
      </c>
      <c r="C69" s="121">
        <v>9551084.6390000004</v>
      </c>
      <c r="D69" s="121">
        <v>10059126.307</v>
      </c>
      <c r="E69" s="121">
        <v>11811085.16</v>
      </c>
      <c r="F69" s="121">
        <v>11873269.447000001</v>
      </c>
      <c r="G69" s="121">
        <v>10943364.372</v>
      </c>
      <c r="H69" s="121">
        <v>11349953.558</v>
      </c>
      <c r="I69" s="121">
        <v>11860004.271</v>
      </c>
      <c r="J69" s="121">
        <v>11245124.657</v>
      </c>
      <c r="K69" s="121">
        <v>10750626.098999999</v>
      </c>
      <c r="L69" s="121">
        <v>11907219.297</v>
      </c>
      <c r="M69" s="121">
        <v>11078524.743000001</v>
      </c>
      <c r="N69" s="121">
        <v>12477486.279999999</v>
      </c>
      <c r="O69" s="122">
        <f t="shared" si="4"/>
        <v>134906868.83000001</v>
      </c>
    </row>
    <row r="70" spans="1:15" ht="13.8" thickBot="1" x14ac:dyDescent="0.3">
      <c r="A70" s="119">
        <v>2012</v>
      </c>
      <c r="B70" s="120" t="s">
        <v>39</v>
      </c>
      <c r="C70" s="121">
        <v>10348187.165999999</v>
      </c>
      <c r="D70" s="121">
        <v>11748000.124</v>
      </c>
      <c r="E70" s="121">
        <v>13208572.977</v>
      </c>
      <c r="F70" s="121">
        <v>12630226.718</v>
      </c>
      <c r="G70" s="121">
        <v>13131530.960999999</v>
      </c>
      <c r="H70" s="121">
        <v>13231198.687999999</v>
      </c>
      <c r="I70" s="121">
        <v>12830675.307</v>
      </c>
      <c r="J70" s="121">
        <v>12831394.572000001</v>
      </c>
      <c r="K70" s="121">
        <v>12952651.721999999</v>
      </c>
      <c r="L70" s="121">
        <v>13190769.654999999</v>
      </c>
      <c r="M70" s="121">
        <v>13753052.493000001</v>
      </c>
      <c r="N70" s="121">
        <v>12605476.173</v>
      </c>
      <c r="O70" s="122">
        <f t="shared" si="4"/>
        <v>152461736.55599999</v>
      </c>
    </row>
    <row r="71" spans="1:15" ht="13.8" thickBot="1" x14ac:dyDescent="0.3">
      <c r="A71" s="119">
        <v>2013</v>
      </c>
      <c r="B71" s="120" t="s">
        <v>39</v>
      </c>
      <c r="C71" s="121">
        <v>11481521.079</v>
      </c>
      <c r="D71" s="121">
        <v>12385690.909</v>
      </c>
      <c r="E71" s="121">
        <v>13122058.141000001</v>
      </c>
      <c r="F71" s="121">
        <v>12468202.903000001</v>
      </c>
      <c r="G71" s="121">
        <v>13277209.017000001</v>
      </c>
      <c r="H71" s="121">
        <v>12399973.961999999</v>
      </c>
      <c r="I71" s="121">
        <v>13059519.685000001</v>
      </c>
      <c r="J71" s="121">
        <v>11118300.903000001</v>
      </c>
      <c r="K71" s="121">
        <v>13060371.039000001</v>
      </c>
      <c r="L71" s="121">
        <v>12053704.638</v>
      </c>
      <c r="M71" s="121">
        <v>14201227.351</v>
      </c>
      <c r="N71" s="121">
        <v>13174857.460000001</v>
      </c>
      <c r="O71" s="122">
        <f t="shared" si="4"/>
        <v>151802637.08700001</v>
      </c>
    </row>
    <row r="72" spans="1:15" ht="13.8" thickBot="1" x14ac:dyDescent="0.3">
      <c r="A72" s="119">
        <v>2014</v>
      </c>
      <c r="B72" s="120" t="s">
        <v>39</v>
      </c>
      <c r="C72" s="121">
        <v>12399761.948000001</v>
      </c>
      <c r="D72" s="121">
        <v>13053292.493000001</v>
      </c>
      <c r="E72" s="121">
        <v>14680110.779999999</v>
      </c>
      <c r="F72" s="121">
        <v>13371185.664000001</v>
      </c>
      <c r="G72" s="121">
        <v>13681906.159</v>
      </c>
      <c r="H72" s="121">
        <v>12880924.245999999</v>
      </c>
      <c r="I72" s="121">
        <v>13344776.958000001</v>
      </c>
      <c r="J72" s="121">
        <v>11386828.925000001</v>
      </c>
      <c r="K72" s="121">
        <v>13583120.905999999</v>
      </c>
      <c r="L72" s="121">
        <v>12891630.102</v>
      </c>
      <c r="M72" s="121">
        <v>13067348.107000001</v>
      </c>
      <c r="N72" s="121">
        <v>13269271.402000001</v>
      </c>
      <c r="O72" s="122">
        <f t="shared" si="4"/>
        <v>157610157.69</v>
      </c>
    </row>
    <row r="73" spans="1:15" ht="13.8" thickBot="1" x14ac:dyDescent="0.3">
      <c r="A73" s="119">
        <v>2015</v>
      </c>
      <c r="B73" s="120" t="s">
        <v>39</v>
      </c>
      <c r="C73" s="121">
        <v>12301766.75</v>
      </c>
      <c r="D73" s="121">
        <v>12231860.140000001</v>
      </c>
      <c r="E73" s="121">
        <v>12519910.437999999</v>
      </c>
      <c r="F73" s="121">
        <v>13349346.866</v>
      </c>
      <c r="G73" s="121">
        <v>11080385.127</v>
      </c>
      <c r="H73" s="121">
        <v>11949647.085999999</v>
      </c>
      <c r="I73" s="121">
        <v>11129358.973999999</v>
      </c>
      <c r="J73" s="121">
        <v>11022045.344000001</v>
      </c>
      <c r="K73" s="121">
        <v>11581703.842</v>
      </c>
      <c r="L73" s="121">
        <v>13240039.088</v>
      </c>
      <c r="M73" s="121">
        <v>11681989.013</v>
      </c>
      <c r="N73" s="121">
        <v>11750818.76</v>
      </c>
      <c r="O73" s="122">
        <f t="shared" si="4"/>
        <v>143838871.428</v>
      </c>
    </row>
    <row r="74" spans="1:15" ht="13.8" thickBot="1" x14ac:dyDescent="0.3">
      <c r="A74" s="119">
        <v>2016</v>
      </c>
      <c r="B74" s="120" t="s">
        <v>39</v>
      </c>
      <c r="C74" s="121">
        <v>9546115.4000000004</v>
      </c>
      <c r="D74" s="121">
        <v>12366388.057</v>
      </c>
      <c r="E74" s="121">
        <v>12757672.093</v>
      </c>
      <c r="F74" s="121">
        <v>11950497.685000001</v>
      </c>
      <c r="G74" s="121">
        <v>12098611.067</v>
      </c>
      <c r="H74" s="121">
        <v>12864154.060000001</v>
      </c>
      <c r="I74" s="121">
        <v>9850124.8719999995</v>
      </c>
      <c r="J74" s="121">
        <v>11830762.82</v>
      </c>
      <c r="K74" s="121">
        <v>10901638.452</v>
      </c>
      <c r="L74" s="121">
        <v>12796159.91</v>
      </c>
      <c r="M74" s="121">
        <v>12786936.247</v>
      </c>
      <c r="N74" s="121">
        <v>12780523.145</v>
      </c>
      <c r="O74" s="122">
        <f t="shared" si="4"/>
        <v>142529583.80799997</v>
      </c>
    </row>
    <row r="75" spans="1:15" ht="13.8" thickBot="1" x14ac:dyDescent="0.3">
      <c r="A75" s="119">
        <v>2017</v>
      </c>
      <c r="B75" s="120" t="s">
        <v>39</v>
      </c>
      <c r="C75" s="121">
        <v>11247585.677000133</v>
      </c>
      <c r="D75" s="121">
        <v>12089908.933999483</v>
      </c>
      <c r="E75" s="121">
        <v>14470814.05899963</v>
      </c>
      <c r="F75" s="121">
        <v>12859938.790999187</v>
      </c>
      <c r="G75" s="121">
        <v>13582079.73099998</v>
      </c>
      <c r="H75" s="121">
        <v>13125306.943999315</v>
      </c>
      <c r="I75" s="121">
        <v>12612074.05599888</v>
      </c>
      <c r="J75" s="121">
        <v>13248462.990000026</v>
      </c>
      <c r="K75" s="121">
        <v>11810080.804999635</v>
      </c>
      <c r="L75" s="121">
        <v>13912699.49399944</v>
      </c>
      <c r="M75" s="121">
        <v>14188323.115998682</v>
      </c>
      <c r="N75" s="121">
        <v>13845665.816998869</v>
      </c>
      <c r="O75" s="122">
        <f t="shared" si="4"/>
        <v>156992940.41399324</v>
      </c>
    </row>
    <row r="76" spans="1:15" ht="13.8" thickBot="1" x14ac:dyDescent="0.3">
      <c r="A76" s="119">
        <v>2018</v>
      </c>
      <c r="B76" s="120" t="s">
        <v>39</v>
      </c>
      <c r="C76" s="121">
        <v>13080096.762</v>
      </c>
      <c r="D76" s="121">
        <v>13827132.654999999</v>
      </c>
      <c r="E76" s="121">
        <v>16338253.918</v>
      </c>
      <c r="F76" s="121">
        <v>14530822.873</v>
      </c>
      <c r="G76" s="121">
        <v>15166648.044</v>
      </c>
      <c r="H76" s="121">
        <v>13657091.159</v>
      </c>
      <c r="I76" s="121">
        <v>14771360.698000001</v>
      </c>
      <c r="J76" s="121">
        <v>12926754.198999999</v>
      </c>
      <c r="K76" s="121">
        <v>15247368.846000001</v>
      </c>
      <c r="L76" s="121">
        <v>16590652.49</v>
      </c>
      <c r="M76" s="121">
        <v>16386878.392999999</v>
      </c>
      <c r="N76" s="121">
        <v>14645696.251</v>
      </c>
      <c r="O76" s="122">
        <f t="shared" si="4"/>
        <v>177168756.28799999</v>
      </c>
    </row>
    <row r="77" spans="1:15" ht="13.8" thickBot="1" x14ac:dyDescent="0.3">
      <c r="A77" s="119">
        <v>2019</v>
      </c>
      <c r="B77" s="120" t="s">
        <v>39</v>
      </c>
      <c r="C77" s="121">
        <v>13874826.012</v>
      </c>
      <c r="D77" s="121">
        <v>14323043.041999999</v>
      </c>
      <c r="E77" s="121">
        <v>16335862.397</v>
      </c>
      <c r="F77" s="121">
        <v>15340619.824999999</v>
      </c>
      <c r="G77" s="121">
        <v>16855105.096999999</v>
      </c>
      <c r="H77" s="121">
        <v>11634653.880999999</v>
      </c>
      <c r="I77" s="121">
        <v>15932004.723999999</v>
      </c>
      <c r="J77" s="121">
        <v>13222876.222999999</v>
      </c>
      <c r="K77" s="121">
        <v>15273579.960999999</v>
      </c>
      <c r="L77" s="121">
        <v>16410781.68</v>
      </c>
      <c r="M77" s="121">
        <v>16242650.391000001</v>
      </c>
      <c r="N77" s="121">
        <v>15386718.469000001</v>
      </c>
      <c r="O77" s="121">
        <f t="shared" si="4"/>
        <v>180832721.70199999</v>
      </c>
    </row>
    <row r="78" spans="1:15" ht="13.8" thickBot="1" x14ac:dyDescent="0.3">
      <c r="A78" s="119">
        <v>2020</v>
      </c>
      <c r="B78" s="120" t="s">
        <v>39</v>
      </c>
      <c r="C78" s="121">
        <v>14701346.982000001</v>
      </c>
      <c r="D78" s="121">
        <v>14608289.785</v>
      </c>
      <c r="E78" s="121">
        <v>13353075.963</v>
      </c>
      <c r="F78" s="121">
        <v>8978290.7589999996</v>
      </c>
      <c r="G78" s="121">
        <v>9957512.1809999999</v>
      </c>
      <c r="H78" s="121">
        <v>13460251.822000001</v>
      </c>
      <c r="I78" s="121">
        <v>14890653.468</v>
      </c>
      <c r="J78" s="121">
        <v>12456453.472999999</v>
      </c>
      <c r="K78" s="121">
        <v>15990797.705</v>
      </c>
      <c r="L78" s="121">
        <v>17315266.203000002</v>
      </c>
      <c r="M78" s="121">
        <v>16088682.231000001</v>
      </c>
      <c r="N78" s="121">
        <v>17837134.738000002</v>
      </c>
      <c r="O78" s="121">
        <f t="shared" si="4"/>
        <v>169637755.31000003</v>
      </c>
    </row>
    <row r="79" spans="1:15" ht="13.8" thickBot="1" x14ac:dyDescent="0.3">
      <c r="A79" s="119">
        <v>2021</v>
      </c>
      <c r="B79" s="120" t="s">
        <v>39</v>
      </c>
      <c r="C79" s="121">
        <v>15306487.643915899</v>
      </c>
      <c r="D79" s="121">
        <v>15777151.373676499</v>
      </c>
      <c r="E79" s="121">
        <v>18125533.345878098</v>
      </c>
      <c r="F79" s="121">
        <v>18106582.520971801</v>
      </c>
      <c r="G79" s="121">
        <v>18587253.5966384</v>
      </c>
      <c r="H79" s="121">
        <v>19036800.670268498</v>
      </c>
      <c r="I79" s="121">
        <v>19020902.292177301</v>
      </c>
      <c r="J79" s="121">
        <v>18681996.8976386</v>
      </c>
      <c r="K79" s="121">
        <v>19984264.497713201</v>
      </c>
      <c r="L79" s="121">
        <v>21100833.1277362</v>
      </c>
      <c r="M79" s="121">
        <v>20749365.9948617</v>
      </c>
      <c r="N79" s="121">
        <v>21316881.481321499</v>
      </c>
      <c r="O79" s="121">
        <f t="shared" si="4"/>
        <v>225794053.44279772</v>
      </c>
    </row>
    <row r="80" spans="1:15" ht="13.8" thickBot="1" x14ac:dyDescent="0.3">
      <c r="A80" s="119">
        <v>2022</v>
      </c>
      <c r="B80" s="120" t="s">
        <v>39</v>
      </c>
      <c r="C80" s="121">
        <v>17553745.067000002</v>
      </c>
      <c r="D80" s="121">
        <v>19904331.120000001</v>
      </c>
      <c r="E80" s="121">
        <v>22609642.478</v>
      </c>
      <c r="F80" s="121">
        <v>23330991.125</v>
      </c>
      <c r="G80" s="121">
        <v>18931811.633000001</v>
      </c>
      <c r="H80" s="121">
        <v>23359482.375999998</v>
      </c>
      <c r="I80" s="121">
        <v>18536547.530999999</v>
      </c>
      <c r="J80" s="121">
        <v>21275849.662</v>
      </c>
      <c r="K80" s="121">
        <v>22596774.302000001</v>
      </c>
      <c r="L80" s="121">
        <v>21300785.131999999</v>
      </c>
      <c r="M80" s="121">
        <v>21871038.612</v>
      </c>
      <c r="N80" s="121">
        <v>22898748.625</v>
      </c>
      <c r="O80" s="121">
        <f t="shared" ref="O80" si="5">SUM(C80:N80)</f>
        <v>254169747.66300002</v>
      </c>
    </row>
    <row r="81" spans="1:15" ht="13.8" thickBot="1" x14ac:dyDescent="0.3">
      <c r="A81" s="119">
        <v>2023</v>
      </c>
      <c r="B81" s="120" t="s">
        <v>39</v>
      </c>
      <c r="C81" s="121">
        <v>19331708.510000002</v>
      </c>
      <c r="D81" s="121">
        <v>18565677.539999999</v>
      </c>
      <c r="E81" s="121">
        <v>23562969.530000001</v>
      </c>
      <c r="F81" s="121">
        <v>19250045.120000001</v>
      </c>
      <c r="G81" s="121">
        <v>21633011.899999999</v>
      </c>
      <c r="H81" s="121">
        <v>20773219.280000001</v>
      </c>
      <c r="I81" s="121">
        <v>19779817.07</v>
      </c>
      <c r="J81" s="121">
        <v>21556272.84</v>
      </c>
      <c r="K81" s="121">
        <v>22411385.84</v>
      </c>
      <c r="L81" s="121">
        <v>22804540.82</v>
      </c>
      <c r="M81" s="121">
        <v>23000729.800000001</v>
      </c>
      <c r="N81" s="121">
        <v>22958050.77</v>
      </c>
      <c r="O81" s="121">
        <f t="shared" ref="O81" si="6">SUM(C81:N81)</f>
        <v>255627429.02000001</v>
      </c>
    </row>
    <row r="82" spans="1:15" ht="13.8" thickBot="1" x14ac:dyDescent="0.3">
      <c r="A82" s="119">
        <v>2024</v>
      </c>
      <c r="B82" s="120" t="s">
        <v>39</v>
      </c>
      <c r="C82" s="121">
        <v>20001141.662</v>
      </c>
      <c r="D82" s="121">
        <v>21091860.686000001</v>
      </c>
      <c r="E82" s="121">
        <v>22649136.767999999</v>
      </c>
      <c r="F82" s="121">
        <v>19292815.011999998</v>
      </c>
      <c r="G82" s="121">
        <v>24181079.901999999</v>
      </c>
      <c r="H82" s="121">
        <v>19015385.607000001</v>
      </c>
      <c r="I82" s="121">
        <v>22475642.991999999</v>
      </c>
      <c r="J82" s="121">
        <v>22002216.748</v>
      </c>
      <c r="K82" s="121">
        <v>21956628.5</v>
      </c>
      <c r="L82" s="121">
        <v>23474122.760000002</v>
      </c>
      <c r="M82" s="121">
        <v>22237432.034000002</v>
      </c>
      <c r="N82" s="121">
        <v>23411051.605999999</v>
      </c>
      <c r="O82" s="121">
        <f t="shared" ref="O82:O83" si="7">SUM(C82:N82)</f>
        <v>261788514.27700001</v>
      </c>
    </row>
    <row r="83" spans="1:15" ht="13.8" thickBot="1" x14ac:dyDescent="0.3">
      <c r="A83" s="119">
        <v>2025</v>
      </c>
      <c r="B83" s="120" t="s">
        <v>39</v>
      </c>
      <c r="C83" s="121">
        <v>21159627.544</v>
      </c>
      <c r="D83" s="121">
        <v>20737664.719000001</v>
      </c>
      <c r="E83" s="121">
        <v>23415135.701000001</v>
      </c>
      <c r="F83" s="121">
        <v>20800622.745000001</v>
      </c>
      <c r="G83" s="121"/>
      <c r="H83" s="121"/>
      <c r="I83" s="121"/>
      <c r="J83" s="121"/>
      <c r="K83" s="121"/>
      <c r="L83" s="121"/>
      <c r="M83" s="121"/>
      <c r="N83" s="121"/>
      <c r="O83" s="121">
        <f t="shared" si="7"/>
        <v>86113050.709000006</v>
      </c>
    </row>
  </sheetData>
  <autoFilter ref="A1:O83" xr:uid="{4EDAEB55-1121-4D4A-A8C8-69B3DA5818A9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1" sqref="F1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42" t="s">
        <v>61</v>
      </c>
      <c r="B2" s="142"/>
      <c r="C2" s="142"/>
      <c r="D2" s="142"/>
    </row>
    <row r="3" spans="1:4" ht="15.6" x14ac:dyDescent="0.3">
      <c r="A3" s="141" t="s">
        <v>62</v>
      </c>
      <c r="B3" s="141"/>
      <c r="C3" s="141"/>
      <c r="D3" s="141"/>
    </row>
    <row r="4" spans="1:4" x14ac:dyDescent="0.25">
      <c r="A4" s="123"/>
      <c r="B4" s="124"/>
      <c r="C4" s="124"/>
      <c r="D4" s="123"/>
    </row>
    <row r="5" spans="1:4" x14ac:dyDescent="0.25">
      <c r="A5" s="125" t="s">
        <v>63</v>
      </c>
      <c r="B5" s="126" t="s">
        <v>155</v>
      </c>
      <c r="C5" s="126" t="s">
        <v>156</v>
      </c>
      <c r="D5" s="127" t="s">
        <v>64</v>
      </c>
    </row>
    <row r="6" spans="1:4" x14ac:dyDescent="0.25">
      <c r="A6" s="128" t="s">
        <v>157</v>
      </c>
      <c r="B6" s="129">
        <v>46.293750000000003</v>
      </c>
      <c r="C6" s="129">
        <v>5054.3001199999999</v>
      </c>
      <c r="D6" s="135">
        <f t="shared" ref="D6:D15" si="0">(C6-B6)/B6</f>
        <v>108.17888743080869</v>
      </c>
    </row>
    <row r="7" spans="1:4" x14ac:dyDescent="0.25">
      <c r="A7" s="128" t="s">
        <v>158</v>
      </c>
      <c r="B7" s="129">
        <v>273.57141999999999</v>
      </c>
      <c r="C7" s="129">
        <v>4305.4927100000004</v>
      </c>
      <c r="D7" s="135">
        <f t="shared" si="0"/>
        <v>14.738093950018611</v>
      </c>
    </row>
    <row r="8" spans="1:4" x14ac:dyDescent="0.25">
      <c r="A8" s="128" t="s">
        <v>159</v>
      </c>
      <c r="B8" s="129">
        <v>269.89812000000001</v>
      </c>
      <c r="C8" s="129">
        <v>1422.1902700000001</v>
      </c>
      <c r="D8" s="135">
        <f t="shared" si="0"/>
        <v>4.2693596754212289</v>
      </c>
    </row>
    <row r="9" spans="1:4" x14ac:dyDescent="0.25">
      <c r="A9" s="128" t="s">
        <v>160</v>
      </c>
      <c r="B9" s="129">
        <v>4874.7063900000003</v>
      </c>
      <c r="C9" s="129">
        <v>18801.645359999999</v>
      </c>
      <c r="D9" s="135">
        <f t="shared" si="0"/>
        <v>2.856980063162327</v>
      </c>
    </row>
    <row r="10" spans="1:4" x14ac:dyDescent="0.25">
      <c r="A10" s="128" t="s">
        <v>161</v>
      </c>
      <c r="B10" s="129">
        <v>6858.7140900000004</v>
      </c>
      <c r="C10" s="129">
        <v>26007.94398</v>
      </c>
      <c r="D10" s="135">
        <f t="shared" si="0"/>
        <v>2.7919562819974608</v>
      </c>
    </row>
    <row r="11" spans="1:4" x14ac:dyDescent="0.25">
      <c r="A11" s="128" t="s">
        <v>162</v>
      </c>
      <c r="B11" s="129">
        <v>1071.21486</v>
      </c>
      <c r="C11" s="129">
        <v>3950.4525899999999</v>
      </c>
      <c r="D11" s="135">
        <f t="shared" si="0"/>
        <v>2.6878246722604273</v>
      </c>
    </row>
    <row r="12" spans="1:4" x14ac:dyDescent="0.25">
      <c r="A12" s="128" t="s">
        <v>163</v>
      </c>
      <c r="B12" s="129">
        <v>184.73317</v>
      </c>
      <c r="C12" s="129">
        <v>634.34299999999996</v>
      </c>
      <c r="D12" s="135">
        <f t="shared" si="0"/>
        <v>2.4338337830720924</v>
      </c>
    </row>
    <row r="13" spans="1:4" x14ac:dyDescent="0.25">
      <c r="A13" s="128" t="s">
        <v>164</v>
      </c>
      <c r="B13" s="129">
        <v>27.553820000000002</v>
      </c>
      <c r="C13" s="129">
        <v>89.330410000000001</v>
      </c>
      <c r="D13" s="135">
        <f t="shared" si="0"/>
        <v>2.242033590986658</v>
      </c>
    </row>
    <row r="14" spans="1:4" x14ac:dyDescent="0.25">
      <c r="A14" s="128" t="s">
        <v>165</v>
      </c>
      <c r="B14" s="129">
        <v>50493.967329999999</v>
      </c>
      <c r="C14" s="129">
        <v>158426.92833</v>
      </c>
      <c r="D14" s="135">
        <f t="shared" si="0"/>
        <v>2.137541704628025</v>
      </c>
    </row>
    <row r="15" spans="1:4" x14ac:dyDescent="0.25">
      <c r="A15" s="128" t="s">
        <v>166</v>
      </c>
      <c r="B15" s="129">
        <v>1069.6408100000001</v>
      </c>
      <c r="C15" s="129">
        <v>3321.9266699999998</v>
      </c>
      <c r="D15" s="135">
        <f t="shared" si="0"/>
        <v>2.1056469040293999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42" t="s">
        <v>65</v>
      </c>
      <c r="B18" s="142"/>
      <c r="C18" s="142"/>
      <c r="D18" s="142"/>
    </row>
    <row r="19" spans="1:4" ht="15.6" x14ac:dyDescent="0.3">
      <c r="A19" s="141" t="s">
        <v>66</v>
      </c>
      <c r="B19" s="141"/>
      <c r="C19" s="141"/>
      <c r="D19" s="141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63</v>
      </c>
      <c r="B21" s="126" t="s">
        <v>155</v>
      </c>
      <c r="C21" s="126" t="s">
        <v>156</v>
      </c>
      <c r="D21" s="127" t="s">
        <v>64</v>
      </c>
    </row>
    <row r="22" spans="1:4" x14ac:dyDescent="0.25">
      <c r="A22" s="128" t="s">
        <v>167</v>
      </c>
      <c r="B22" s="129">
        <v>1706078.5624200001</v>
      </c>
      <c r="C22" s="129">
        <v>1829897.8844000001</v>
      </c>
      <c r="D22" s="135">
        <f t="shared" ref="D22:D31" si="1">(C22-B22)/B22</f>
        <v>7.2575392896542551E-2</v>
      </c>
    </row>
    <row r="23" spans="1:4" x14ac:dyDescent="0.25">
      <c r="A23" s="128" t="s">
        <v>168</v>
      </c>
      <c r="B23" s="129">
        <v>1109432.8943700001</v>
      </c>
      <c r="C23" s="129">
        <v>1347047.7978099999</v>
      </c>
      <c r="D23" s="135">
        <f t="shared" si="1"/>
        <v>0.21417690483653021</v>
      </c>
    </row>
    <row r="24" spans="1:4" x14ac:dyDescent="0.25">
      <c r="A24" s="128" t="s">
        <v>169</v>
      </c>
      <c r="B24" s="129">
        <v>1335905.48523</v>
      </c>
      <c r="C24" s="129">
        <v>1264355.52994</v>
      </c>
      <c r="D24" s="135">
        <f t="shared" si="1"/>
        <v>-5.3559144775636093E-2</v>
      </c>
    </row>
    <row r="25" spans="1:4" x14ac:dyDescent="0.25">
      <c r="A25" s="128" t="s">
        <v>170</v>
      </c>
      <c r="B25" s="129">
        <v>1059488.3781099999</v>
      </c>
      <c r="C25" s="129">
        <v>1144541.7394000001</v>
      </c>
      <c r="D25" s="135">
        <f t="shared" si="1"/>
        <v>8.027776712541683E-2</v>
      </c>
    </row>
    <row r="26" spans="1:4" x14ac:dyDescent="0.25">
      <c r="A26" s="128" t="s">
        <v>171</v>
      </c>
      <c r="B26" s="129">
        <v>967356.23896999995</v>
      </c>
      <c r="C26" s="129">
        <v>1027036.3231799999</v>
      </c>
      <c r="D26" s="135">
        <f t="shared" si="1"/>
        <v>6.169400868654637E-2</v>
      </c>
    </row>
    <row r="27" spans="1:4" x14ac:dyDescent="0.25">
      <c r="A27" s="128" t="s">
        <v>172</v>
      </c>
      <c r="B27" s="129">
        <v>943137.20915999997</v>
      </c>
      <c r="C27" s="129">
        <v>956851.12528000004</v>
      </c>
      <c r="D27" s="135">
        <f t="shared" si="1"/>
        <v>1.4540743368840566E-2</v>
      </c>
    </row>
    <row r="28" spans="1:4" x14ac:dyDescent="0.25">
      <c r="A28" s="128" t="s">
        <v>173</v>
      </c>
      <c r="B28" s="129">
        <v>887321.00306000002</v>
      </c>
      <c r="C28" s="129">
        <v>916448.50869000005</v>
      </c>
      <c r="D28" s="135">
        <f t="shared" si="1"/>
        <v>3.2826345290544699E-2</v>
      </c>
    </row>
    <row r="29" spans="1:4" x14ac:dyDescent="0.25">
      <c r="A29" s="128" t="s">
        <v>174</v>
      </c>
      <c r="B29" s="129">
        <v>690675.24609999999</v>
      </c>
      <c r="C29" s="129">
        <v>753989.72591000004</v>
      </c>
      <c r="D29" s="135">
        <f t="shared" si="1"/>
        <v>9.1670405400388427E-2</v>
      </c>
    </row>
    <row r="30" spans="1:4" x14ac:dyDescent="0.25">
      <c r="A30" s="128" t="s">
        <v>175</v>
      </c>
      <c r="B30" s="129">
        <v>769079.90561000002</v>
      </c>
      <c r="C30" s="129">
        <v>669905.99386000005</v>
      </c>
      <c r="D30" s="135">
        <f t="shared" si="1"/>
        <v>-0.12895137556784769</v>
      </c>
    </row>
    <row r="31" spans="1:4" x14ac:dyDescent="0.25">
      <c r="A31" s="128" t="s">
        <v>176</v>
      </c>
      <c r="B31" s="129">
        <v>470637.88572999998</v>
      </c>
      <c r="C31" s="129">
        <v>544161.45582000003</v>
      </c>
      <c r="D31" s="135">
        <f t="shared" si="1"/>
        <v>0.1562211039936971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42" t="s">
        <v>67</v>
      </c>
      <c r="B33" s="142"/>
      <c r="C33" s="142"/>
      <c r="D33" s="142"/>
    </row>
    <row r="34" spans="1:4" ht="15.6" x14ac:dyDescent="0.3">
      <c r="A34" s="141" t="s">
        <v>71</v>
      </c>
      <c r="B34" s="141"/>
      <c r="C34" s="141"/>
      <c r="D34" s="141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69</v>
      </c>
      <c r="B36" s="126" t="s">
        <v>155</v>
      </c>
      <c r="C36" s="126" t="s">
        <v>156</v>
      </c>
      <c r="D36" s="127" t="s">
        <v>64</v>
      </c>
    </row>
    <row r="37" spans="1:4" x14ac:dyDescent="0.25">
      <c r="A37" s="128" t="s">
        <v>145</v>
      </c>
      <c r="B37" s="129">
        <v>168228.24009000001</v>
      </c>
      <c r="C37" s="129">
        <v>367053.87832999998</v>
      </c>
      <c r="D37" s="135">
        <f t="shared" ref="D37:D46" si="2">(C37-B37)/B37</f>
        <v>1.1818802725013988</v>
      </c>
    </row>
    <row r="38" spans="1:4" x14ac:dyDescent="0.25">
      <c r="A38" s="128" t="s">
        <v>151</v>
      </c>
      <c r="B38" s="129">
        <v>581596.20848000003</v>
      </c>
      <c r="C38" s="129">
        <v>842493.26428999996</v>
      </c>
      <c r="D38" s="135">
        <f t="shared" si="2"/>
        <v>0.44858795845979399</v>
      </c>
    </row>
    <row r="39" spans="1:4" x14ac:dyDescent="0.25">
      <c r="A39" s="128" t="s">
        <v>135</v>
      </c>
      <c r="B39" s="129">
        <v>76952.423450000002</v>
      </c>
      <c r="C39" s="129">
        <v>99877.326749999993</v>
      </c>
      <c r="D39" s="135">
        <f t="shared" si="2"/>
        <v>0.29791008875627545</v>
      </c>
    </row>
    <row r="40" spans="1:4" x14ac:dyDescent="0.25">
      <c r="A40" s="128" t="s">
        <v>144</v>
      </c>
      <c r="B40" s="129">
        <v>3211102.62677</v>
      </c>
      <c r="C40" s="129">
        <v>3947720.1554200002</v>
      </c>
      <c r="D40" s="135">
        <f t="shared" si="2"/>
        <v>0.22939706831822837</v>
      </c>
    </row>
    <row r="41" spans="1:4" x14ac:dyDescent="0.25">
      <c r="A41" s="128" t="s">
        <v>146</v>
      </c>
      <c r="B41" s="129">
        <v>1494970.41178</v>
      </c>
      <c r="C41" s="129">
        <v>1676818.2645399999</v>
      </c>
      <c r="D41" s="135">
        <f t="shared" si="2"/>
        <v>0.12163976713323787</v>
      </c>
    </row>
    <row r="42" spans="1:4" x14ac:dyDescent="0.25">
      <c r="A42" s="128" t="s">
        <v>137</v>
      </c>
      <c r="B42" s="129">
        <v>317479.84360000002</v>
      </c>
      <c r="C42" s="129">
        <v>335596.92207999999</v>
      </c>
      <c r="D42" s="135">
        <f t="shared" si="2"/>
        <v>5.7065287277973088E-2</v>
      </c>
    </row>
    <row r="43" spans="1:4" x14ac:dyDescent="0.25">
      <c r="A43" s="130" t="s">
        <v>132</v>
      </c>
      <c r="B43" s="129">
        <v>135538.68789</v>
      </c>
      <c r="C43" s="129">
        <v>142079.51035999999</v>
      </c>
      <c r="D43" s="135">
        <f t="shared" si="2"/>
        <v>4.8257973954332227E-2</v>
      </c>
    </row>
    <row r="44" spans="1:4" x14ac:dyDescent="0.25">
      <c r="A44" s="128" t="s">
        <v>149</v>
      </c>
      <c r="B44" s="129">
        <v>1452110.3515600001</v>
      </c>
      <c r="C44" s="129">
        <v>1504857.0851</v>
      </c>
      <c r="D44" s="135">
        <f t="shared" si="2"/>
        <v>3.6324190846332156E-2</v>
      </c>
    </row>
    <row r="45" spans="1:4" x14ac:dyDescent="0.25">
      <c r="A45" s="128" t="s">
        <v>148</v>
      </c>
      <c r="B45" s="129">
        <v>1205406.4221399999</v>
      </c>
      <c r="C45" s="129">
        <v>1237053.6719</v>
      </c>
      <c r="D45" s="135">
        <f t="shared" si="2"/>
        <v>2.625442272309747E-2</v>
      </c>
    </row>
    <row r="46" spans="1:4" x14ac:dyDescent="0.25">
      <c r="A46" s="128" t="s">
        <v>131</v>
      </c>
      <c r="B46" s="129">
        <v>216838.20627</v>
      </c>
      <c r="C46" s="129">
        <v>221128.61145</v>
      </c>
      <c r="D46" s="135">
        <f t="shared" si="2"/>
        <v>1.9786204902736221E-2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42" t="s">
        <v>70</v>
      </c>
      <c r="B48" s="142"/>
      <c r="C48" s="142"/>
      <c r="D48" s="142"/>
    </row>
    <row r="49" spans="1:4" ht="15.6" x14ac:dyDescent="0.3">
      <c r="A49" s="141" t="s">
        <v>68</v>
      </c>
      <c r="B49" s="141"/>
      <c r="C49" s="141"/>
      <c r="D49" s="141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69</v>
      </c>
      <c r="B51" s="126" t="s">
        <v>155</v>
      </c>
      <c r="C51" s="126" t="s">
        <v>156</v>
      </c>
      <c r="D51" s="127" t="s">
        <v>64</v>
      </c>
    </row>
    <row r="52" spans="1:4" x14ac:dyDescent="0.25">
      <c r="A52" s="128" t="s">
        <v>144</v>
      </c>
      <c r="B52" s="129">
        <v>3211102.62677</v>
      </c>
      <c r="C52" s="129">
        <v>3947720.1554200002</v>
      </c>
      <c r="D52" s="135">
        <f t="shared" ref="D52:D61" si="3">(C52-B52)/B52</f>
        <v>0.22939706831822837</v>
      </c>
    </row>
    <row r="53" spans="1:4" x14ac:dyDescent="0.25">
      <c r="A53" s="128" t="s">
        <v>142</v>
      </c>
      <c r="B53" s="129">
        <v>3020427.4010800002</v>
      </c>
      <c r="C53" s="129">
        <v>2767723.0070199999</v>
      </c>
      <c r="D53" s="135">
        <f t="shared" si="3"/>
        <v>-8.3665111093099598E-2</v>
      </c>
    </row>
    <row r="54" spans="1:4" x14ac:dyDescent="0.25">
      <c r="A54" s="128" t="s">
        <v>146</v>
      </c>
      <c r="B54" s="129">
        <v>1494970.41178</v>
      </c>
      <c r="C54" s="129">
        <v>1676818.2645399999</v>
      </c>
      <c r="D54" s="135">
        <f t="shared" si="3"/>
        <v>0.12163976713323787</v>
      </c>
    </row>
    <row r="55" spans="1:4" x14ac:dyDescent="0.25">
      <c r="A55" s="128" t="s">
        <v>143</v>
      </c>
      <c r="B55" s="129">
        <v>1640740.3116599999</v>
      </c>
      <c r="C55" s="129">
        <v>1520389.59027</v>
      </c>
      <c r="D55" s="135">
        <f t="shared" si="3"/>
        <v>-7.3351474657337087E-2</v>
      </c>
    </row>
    <row r="56" spans="1:4" x14ac:dyDescent="0.25">
      <c r="A56" s="128" t="s">
        <v>149</v>
      </c>
      <c r="B56" s="129">
        <v>1452110.3515600001</v>
      </c>
      <c r="C56" s="129">
        <v>1504857.0851</v>
      </c>
      <c r="D56" s="135">
        <f t="shared" si="3"/>
        <v>3.6324190846332156E-2</v>
      </c>
    </row>
    <row r="57" spans="1:4" x14ac:dyDescent="0.25">
      <c r="A57" s="128" t="s">
        <v>148</v>
      </c>
      <c r="B57" s="129">
        <v>1205406.4221399999</v>
      </c>
      <c r="C57" s="129">
        <v>1237053.6719</v>
      </c>
      <c r="D57" s="135">
        <f t="shared" si="3"/>
        <v>2.625442272309747E-2</v>
      </c>
    </row>
    <row r="58" spans="1:4" x14ac:dyDescent="0.25">
      <c r="A58" s="128" t="s">
        <v>129</v>
      </c>
      <c r="B58" s="129">
        <v>1059528.9378800001</v>
      </c>
      <c r="C58" s="129">
        <v>1060337.5580800001</v>
      </c>
      <c r="D58" s="135">
        <f t="shared" si="3"/>
        <v>7.6318840485656216E-4</v>
      </c>
    </row>
    <row r="59" spans="1:4" x14ac:dyDescent="0.25">
      <c r="A59" s="128" t="s">
        <v>147</v>
      </c>
      <c r="B59" s="129">
        <v>1065073.44814</v>
      </c>
      <c r="C59" s="129">
        <v>1007847.43755</v>
      </c>
      <c r="D59" s="135">
        <f t="shared" si="3"/>
        <v>-5.372963779158807E-2</v>
      </c>
    </row>
    <row r="60" spans="1:4" x14ac:dyDescent="0.25">
      <c r="A60" s="128" t="s">
        <v>139</v>
      </c>
      <c r="B60" s="129">
        <v>863016.23002000002</v>
      </c>
      <c r="C60" s="129">
        <v>854319.12826999999</v>
      </c>
      <c r="D60" s="135">
        <f t="shared" si="3"/>
        <v>-1.0077564531779987E-2</v>
      </c>
    </row>
    <row r="61" spans="1:4" x14ac:dyDescent="0.25">
      <c r="A61" s="128" t="s">
        <v>151</v>
      </c>
      <c r="B61" s="129">
        <v>581596.20848000003</v>
      </c>
      <c r="C61" s="129">
        <v>842493.26428999996</v>
      </c>
      <c r="D61" s="135">
        <f t="shared" si="3"/>
        <v>0.44858795845979399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42" t="s">
        <v>72</v>
      </c>
      <c r="B63" s="142"/>
      <c r="C63" s="142"/>
      <c r="D63" s="142"/>
    </row>
    <row r="64" spans="1:4" ht="15.6" x14ac:dyDescent="0.3">
      <c r="A64" s="141" t="s">
        <v>73</v>
      </c>
      <c r="B64" s="141"/>
      <c r="C64" s="141"/>
      <c r="D64" s="141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74</v>
      </c>
      <c r="B66" s="126" t="s">
        <v>155</v>
      </c>
      <c r="C66" s="126" t="s">
        <v>156</v>
      </c>
      <c r="D66" s="127" t="s">
        <v>64</v>
      </c>
    </row>
    <row r="67" spans="1:4" x14ac:dyDescent="0.25">
      <c r="A67" s="128" t="s">
        <v>177</v>
      </c>
      <c r="B67" s="134">
        <v>8743882.5537599996</v>
      </c>
      <c r="C67" s="134">
        <v>8809373.2163900007</v>
      </c>
      <c r="D67" s="135">
        <f t="shared" ref="D67:D76" si="4">(C67-B67)/B67</f>
        <v>7.489883610323554E-3</v>
      </c>
    </row>
    <row r="68" spans="1:4" x14ac:dyDescent="0.25">
      <c r="A68" s="128" t="s">
        <v>178</v>
      </c>
      <c r="B68" s="134">
        <v>1732817.0283900001</v>
      </c>
      <c r="C68" s="134">
        <v>2197328.7189600002</v>
      </c>
      <c r="D68" s="135">
        <f t="shared" si="4"/>
        <v>0.26806736254293884</v>
      </c>
    </row>
    <row r="69" spans="1:4" x14ac:dyDescent="0.25">
      <c r="A69" s="128" t="s">
        <v>179</v>
      </c>
      <c r="B69" s="134">
        <v>1589311.76792</v>
      </c>
      <c r="C69" s="134">
        <v>1652454.58736</v>
      </c>
      <c r="D69" s="135">
        <f t="shared" si="4"/>
        <v>3.9729662055316993E-2</v>
      </c>
    </row>
    <row r="70" spans="1:4" x14ac:dyDescent="0.25">
      <c r="A70" s="128" t="s">
        <v>180</v>
      </c>
      <c r="B70" s="134">
        <v>1522620.8412200001</v>
      </c>
      <c r="C70" s="134">
        <v>1297288.8040799999</v>
      </c>
      <c r="D70" s="135">
        <f t="shared" si="4"/>
        <v>-0.14798959205067286</v>
      </c>
    </row>
    <row r="71" spans="1:4" x14ac:dyDescent="0.25">
      <c r="A71" s="128" t="s">
        <v>181</v>
      </c>
      <c r="B71" s="134">
        <v>1202689.21383</v>
      </c>
      <c r="C71" s="134">
        <v>1216167.9733899999</v>
      </c>
      <c r="D71" s="135">
        <f t="shared" si="4"/>
        <v>1.1207184204368477E-2</v>
      </c>
    </row>
    <row r="72" spans="1:4" x14ac:dyDescent="0.25">
      <c r="A72" s="128" t="s">
        <v>182</v>
      </c>
      <c r="B72" s="134">
        <v>901634.09849</v>
      </c>
      <c r="C72" s="134">
        <v>900383.27453000005</v>
      </c>
      <c r="D72" s="135">
        <f t="shared" si="4"/>
        <v>-1.3872855541896118E-3</v>
      </c>
    </row>
    <row r="73" spans="1:4" x14ac:dyDescent="0.25">
      <c r="A73" s="128" t="s">
        <v>183</v>
      </c>
      <c r="B73" s="134">
        <v>603476.78868999996</v>
      </c>
      <c r="C73" s="134">
        <v>509410.08922000002</v>
      </c>
      <c r="D73" s="135">
        <f t="shared" si="4"/>
        <v>-0.15587459407377649</v>
      </c>
    </row>
    <row r="74" spans="1:4" x14ac:dyDescent="0.25">
      <c r="A74" s="128" t="s">
        <v>184</v>
      </c>
      <c r="B74" s="134">
        <v>483294.81063000002</v>
      </c>
      <c r="C74" s="134">
        <v>477648.03156999999</v>
      </c>
      <c r="D74" s="135">
        <f t="shared" si="4"/>
        <v>-1.1683922392295416E-2</v>
      </c>
    </row>
    <row r="75" spans="1:4" x14ac:dyDescent="0.25">
      <c r="A75" s="128" t="s">
        <v>185</v>
      </c>
      <c r="B75" s="134">
        <v>414218.38377999997</v>
      </c>
      <c r="C75" s="134">
        <v>448484.99433000002</v>
      </c>
      <c r="D75" s="135">
        <f t="shared" si="4"/>
        <v>8.2725953004055358E-2</v>
      </c>
    </row>
    <row r="76" spans="1:4" x14ac:dyDescent="0.25">
      <c r="A76" s="128" t="s">
        <v>186</v>
      </c>
      <c r="B76" s="134">
        <v>261453.83739999999</v>
      </c>
      <c r="C76" s="134">
        <v>330057.23806</v>
      </c>
      <c r="D76" s="135">
        <f t="shared" si="4"/>
        <v>0.26239202048904414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42" t="s">
        <v>75</v>
      </c>
      <c r="B78" s="142"/>
      <c r="C78" s="142"/>
      <c r="D78" s="142"/>
    </row>
    <row r="79" spans="1:4" ht="15.6" x14ac:dyDescent="0.3">
      <c r="A79" s="141" t="s">
        <v>76</v>
      </c>
      <c r="B79" s="141"/>
      <c r="C79" s="141"/>
      <c r="D79" s="141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74</v>
      </c>
      <c r="B81" s="126" t="s">
        <v>155</v>
      </c>
      <c r="C81" s="126" t="s">
        <v>156</v>
      </c>
      <c r="D81" s="127" t="s">
        <v>64</v>
      </c>
    </row>
    <row r="82" spans="1:4" x14ac:dyDescent="0.25">
      <c r="A82" s="128" t="s">
        <v>187</v>
      </c>
      <c r="B82" s="134">
        <v>7571.6078600000001</v>
      </c>
      <c r="C82" s="134">
        <v>104346.33629000001</v>
      </c>
      <c r="D82" s="135">
        <f t="shared" ref="D82:D91" si="5">(C82-B82)/B82</f>
        <v>12.781265250311048</v>
      </c>
    </row>
    <row r="83" spans="1:4" x14ac:dyDescent="0.25">
      <c r="A83" s="128" t="s">
        <v>188</v>
      </c>
      <c r="B83" s="134">
        <v>101669.50135000001</v>
      </c>
      <c r="C83" s="134">
        <v>323698.30239000003</v>
      </c>
      <c r="D83" s="135">
        <f t="shared" si="5"/>
        <v>2.1838289564897133</v>
      </c>
    </row>
    <row r="84" spans="1:4" x14ac:dyDescent="0.25">
      <c r="A84" s="128" t="s">
        <v>189</v>
      </c>
      <c r="B84" s="134">
        <v>24069.299900000002</v>
      </c>
      <c r="C84" s="134">
        <v>59233.711199999998</v>
      </c>
      <c r="D84" s="135">
        <f t="shared" si="5"/>
        <v>1.4609652730281528</v>
      </c>
    </row>
    <row r="85" spans="1:4" x14ac:dyDescent="0.25">
      <c r="A85" s="128" t="s">
        <v>190</v>
      </c>
      <c r="B85" s="134">
        <v>71256.255059999996</v>
      </c>
      <c r="C85" s="134">
        <v>140743.79277</v>
      </c>
      <c r="D85" s="135">
        <f t="shared" si="5"/>
        <v>0.97517807596665473</v>
      </c>
    </row>
    <row r="86" spans="1:4" x14ac:dyDescent="0.25">
      <c r="A86" s="128" t="s">
        <v>191</v>
      </c>
      <c r="B86" s="134">
        <v>2203.19011</v>
      </c>
      <c r="C86" s="134">
        <v>3727.81673</v>
      </c>
      <c r="D86" s="135">
        <f t="shared" si="5"/>
        <v>0.69200865285293056</v>
      </c>
    </row>
    <row r="87" spans="1:4" x14ac:dyDescent="0.25">
      <c r="A87" s="128" t="s">
        <v>192</v>
      </c>
      <c r="B87" s="134">
        <v>302.92252999999999</v>
      </c>
      <c r="C87" s="134">
        <v>434.53823999999997</v>
      </c>
      <c r="D87" s="135">
        <f t="shared" si="5"/>
        <v>0.4344863685114474</v>
      </c>
    </row>
    <row r="88" spans="1:4" x14ac:dyDescent="0.25">
      <c r="A88" s="128" t="s">
        <v>193</v>
      </c>
      <c r="B88" s="134">
        <v>28093.295239999999</v>
      </c>
      <c r="C88" s="134">
        <v>37426.088409999997</v>
      </c>
      <c r="D88" s="135">
        <f t="shared" si="5"/>
        <v>0.3322071366235354</v>
      </c>
    </row>
    <row r="89" spans="1:4" x14ac:dyDescent="0.25">
      <c r="A89" s="128" t="s">
        <v>194</v>
      </c>
      <c r="B89" s="134">
        <v>8462.2688999999991</v>
      </c>
      <c r="C89" s="134">
        <v>11108.788839999999</v>
      </c>
      <c r="D89" s="135">
        <f t="shared" si="5"/>
        <v>0.3127435409196227</v>
      </c>
    </row>
    <row r="90" spans="1:4" x14ac:dyDescent="0.25">
      <c r="A90" s="128" t="s">
        <v>195</v>
      </c>
      <c r="B90" s="134">
        <v>22543.982110000001</v>
      </c>
      <c r="C90" s="134">
        <v>29131.70952</v>
      </c>
      <c r="D90" s="135">
        <f t="shared" si="5"/>
        <v>0.29221667129862705</v>
      </c>
    </row>
    <row r="91" spans="1:4" x14ac:dyDescent="0.25">
      <c r="A91" s="128" t="s">
        <v>196</v>
      </c>
      <c r="B91" s="134">
        <v>9422.2387500000004</v>
      </c>
      <c r="C91" s="134">
        <v>12160.55178</v>
      </c>
      <c r="D91" s="135">
        <f t="shared" si="5"/>
        <v>0.29062233537650478</v>
      </c>
    </row>
    <row r="92" spans="1:4" x14ac:dyDescent="0.25">
      <c r="A92" s="123" t="s">
        <v>120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N4" sqref="N4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7.6640625" style="17" customWidth="1"/>
    <col min="8" max="8" width="10.5546875" style="17" bestFit="1" customWidth="1"/>
    <col min="9" max="9" width="14" style="17" bestFit="1" customWidth="1"/>
    <col min="10" max="11" width="17.1093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40" t="s">
        <v>121</v>
      </c>
      <c r="C1" s="140"/>
      <c r="D1" s="140"/>
      <c r="E1" s="140"/>
      <c r="F1" s="140"/>
      <c r="G1" s="140"/>
      <c r="H1" s="140"/>
      <c r="I1" s="140"/>
      <c r="J1" s="14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4" t="s">
        <v>111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17.399999999999999" x14ac:dyDescent="0.25">
      <c r="A6" s="87"/>
      <c r="B6" s="143" t="str">
        <f>SEKTOR_USD!B6</f>
        <v>1 - 31 MAYıS</v>
      </c>
      <c r="C6" s="143"/>
      <c r="D6" s="143"/>
      <c r="E6" s="143"/>
      <c r="F6" s="143" t="str">
        <f>SEKTOR_USD!F6</f>
        <v>1 OCAK  -  31 MAYıS</v>
      </c>
      <c r="G6" s="143"/>
      <c r="H6" s="143"/>
      <c r="I6" s="143"/>
      <c r="J6" s="143" t="s">
        <v>103</v>
      </c>
      <c r="K6" s="143"/>
      <c r="L6" s="143"/>
      <c r="M6" s="143"/>
    </row>
    <row r="7" spans="1:13" ht="28.2" x14ac:dyDescent="0.3">
      <c r="A7" s="88" t="s">
        <v>1</v>
      </c>
      <c r="B7" s="89">
        <f>SEKTOR_USD!B7</f>
        <v>2024</v>
      </c>
      <c r="C7" s="90">
        <f>SEKTOR_USD!C7</f>
        <v>2025</v>
      </c>
      <c r="D7" s="7" t="s">
        <v>115</v>
      </c>
      <c r="E7" s="7" t="s">
        <v>116</v>
      </c>
      <c r="F7" s="5"/>
      <c r="G7" s="6"/>
      <c r="H7" s="7" t="s">
        <v>115</v>
      </c>
      <c r="I7" s="7" t="s">
        <v>116</v>
      </c>
      <c r="J7" s="5"/>
      <c r="K7" s="5"/>
      <c r="L7" s="7" t="s">
        <v>115</v>
      </c>
      <c r="M7" s="7" t="s">
        <v>116</v>
      </c>
    </row>
    <row r="8" spans="1:13" ht="16.8" x14ac:dyDescent="0.3">
      <c r="A8" s="91" t="s">
        <v>2</v>
      </c>
      <c r="B8" s="92">
        <f>SEKTOR_USD!B8*$B$52</f>
        <v>101494238.70780098</v>
      </c>
      <c r="C8" s="92">
        <f>SEKTOR_USD!C8*$C$52</f>
        <v>120961767.89339273</v>
      </c>
      <c r="D8" s="93">
        <f t="shared" ref="D8:D42" si="0">(C8-B8)/B8*100</f>
        <v>19.180920447748964</v>
      </c>
      <c r="E8" s="93">
        <f>C8/C$43*100</f>
        <v>14.45592611634895</v>
      </c>
      <c r="F8" s="92">
        <f>SEKTOR_USD!F8*$B$53</f>
        <v>472425165.7330687</v>
      </c>
      <c r="G8" s="92">
        <f>SEKTOR_USD!G8*$C$53</f>
        <v>556899508.61884177</v>
      </c>
      <c r="H8" s="93">
        <f t="shared" ref="H8:H42" si="1">(G8-F8)/F8*100</f>
        <v>17.880999788547051</v>
      </c>
      <c r="I8" s="93">
        <f>G8/G$43*100</f>
        <v>15.58368244914724</v>
      </c>
      <c r="J8" s="92">
        <f>SEKTOR_USD!J8*$B$54</f>
        <v>1042474849.9244382</v>
      </c>
      <c r="K8" s="92">
        <f>SEKTOR_USD!K8*$C$54</f>
        <v>1274742574.3611443</v>
      </c>
      <c r="L8" s="93">
        <f t="shared" ref="L8:L42" si="2">(K8-J8)/J8*100</f>
        <v>22.280415153760451</v>
      </c>
      <c r="M8" s="93">
        <f>K8/K$43*100</f>
        <v>15.758673623615104</v>
      </c>
    </row>
    <row r="9" spans="1:13" s="21" customFormat="1" ht="15.6" x14ac:dyDescent="0.3">
      <c r="A9" s="94" t="s">
        <v>3</v>
      </c>
      <c r="B9" s="92">
        <f>SEKTOR_USD!B9*$B$52</f>
        <v>67485648.793639764</v>
      </c>
      <c r="C9" s="92">
        <f>SEKTOR_USD!C9*$C$52</f>
        <v>79850146.779086456</v>
      </c>
      <c r="D9" s="95">
        <f t="shared" si="0"/>
        <v>18.321670172061815</v>
      </c>
      <c r="E9" s="95">
        <f>C9/C$43*100</f>
        <v>9.5427492696321981</v>
      </c>
      <c r="F9" s="92">
        <f>SEKTOR_USD!F9*$B$53</f>
        <v>320051349.67036122</v>
      </c>
      <c r="G9" s="92">
        <f>SEKTOR_USD!G9*$C$53</f>
        <v>381567279.52498823</v>
      </c>
      <c r="H9" s="95">
        <f t="shared" si="1"/>
        <v>19.220643786687887</v>
      </c>
      <c r="I9" s="95">
        <f>G9/G$43*100</f>
        <v>10.677372174110115</v>
      </c>
      <c r="J9" s="92">
        <f>SEKTOR_USD!J9*$B$54</f>
        <v>707551100.85833025</v>
      </c>
      <c r="K9" s="92">
        <f>SEKTOR_USD!K9*$C$54</f>
        <v>864804858.2335012</v>
      </c>
      <c r="L9" s="95">
        <f t="shared" si="2"/>
        <v>22.225074229183789</v>
      </c>
      <c r="M9" s="95">
        <f>K9/K$43*100</f>
        <v>10.690925197856856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34184832.366969146</v>
      </c>
      <c r="C10" s="97">
        <f>SEKTOR_USD!C10*$C$52</f>
        <v>41168832.503010705</v>
      </c>
      <c r="D10" s="98">
        <f t="shared" si="0"/>
        <v>20.430113744801627</v>
      </c>
      <c r="E10" s="98">
        <f>C10/C$43*100</f>
        <v>4.9200140782034305</v>
      </c>
      <c r="F10" s="97">
        <f>SEKTOR_USD!F10*$B$53</f>
        <v>158098371.52281788</v>
      </c>
      <c r="G10" s="97">
        <f>SEKTOR_USD!G10*$C$53</f>
        <v>194286816.25064614</v>
      </c>
      <c r="H10" s="98">
        <f t="shared" si="1"/>
        <v>22.889827630264548</v>
      </c>
      <c r="I10" s="98">
        <f>G10/G$43*100</f>
        <v>5.4367152451163996</v>
      </c>
      <c r="J10" s="97">
        <f>SEKTOR_USD!J10*$B$54</f>
        <v>365194765.71680778</v>
      </c>
      <c r="K10" s="97">
        <f>SEKTOR_USD!K10*$C$54</f>
        <v>426512282.44730306</v>
      </c>
      <c r="L10" s="98">
        <f t="shared" si="2"/>
        <v>16.790360236993173</v>
      </c>
      <c r="M10" s="98">
        <f>K10/K$43*100</f>
        <v>5.2726471922526397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9151200.7387021817</v>
      </c>
      <c r="C11" s="97">
        <f>SEKTOR_USD!C11*$C$52</f>
        <v>11009496.576896416</v>
      </c>
      <c r="D11" s="98">
        <f t="shared" si="0"/>
        <v>20.306579335924138</v>
      </c>
      <c r="E11" s="98">
        <f>C11/C$43*100</f>
        <v>1.3157253888193594</v>
      </c>
      <c r="F11" s="97">
        <f>SEKTOR_USD!F11*$B$53</f>
        <v>45894428.59859179</v>
      </c>
      <c r="G11" s="97">
        <f>SEKTOR_USD!G11*$C$53</f>
        <v>55363443.281987011</v>
      </c>
      <c r="H11" s="98">
        <f t="shared" si="1"/>
        <v>20.632165978608057</v>
      </c>
      <c r="I11" s="98">
        <f>G11/G$43*100</f>
        <v>1.549231604706554</v>
      </c>
      <c r="J11" s="97">
        <f>SEKTOR_USD!J11*$B$54</f>
        <v>101834557.6658615</v>
      </c>
      <c r="K11" s="97">
        <f>SEKTOR_USD!K11*$C$54</f>
        <v>120969535.97186479</v>
      </c>
      <c r="L11" s="98">
        <f t="shared" si="2"/>
        <v>18.790260148022423</v>
      </c>
      <c r="M11" s="98">
        <f>K11/K$43*100</f>
        <v>1.4954544345835188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6996106.9179724092</v>
      </c>
      <c r="C12" s="97">
        <f>SEKTOR_USD!C12*$C$52</f>
        <v>8585574.1853496972</v>
      </c>
      <c r="D12" s="98">
        <f t="shared" si="0"/>
        <v>22.719310696840274</v>
      </c>
      <c r="E12" s="98">
        <f>C12/C$43*100</f>
        <v>1.0260467274191303</v>
      </c>
      <c r="F12" s="97">
        <f>SEKTOR_USD!F12*$B$53</f>
        <v>35347114.864085406</v>
      </c>
      <c r="G12" s="97">
        <f>SEKTOR_USD!G12*$C$53</f>
        <v>39127826.273703456</v>
      </c>
      <c r="H12" s="98">
        <f t="shared" si="1"/>
        <v>10.695954745261144</v>
      </c>
      <c r="I12" s="98">
        <f>G12/G$43*100</f>
        <v>1.0949113980851601</v>
      </c>
      <c r="J12" s="97">
        <f>SEKTOR_USD!J12*$B$54</f>
        <v>75817593.977377236</v>
      </c>
      <c r="K12" s="97">
        <f>SEKTOR_USD!K12*$C$54</f>
        <v>93584197.571270466</v>
      </c>
      <c r="L12" s="98">
        <f t="shared" si="2"/>
        <v>23.433351893485966</v>
      </c>
      <c r="M12" s="98">
        <f>K12/K$43*100</f>
        <v>1.1569103091992228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4373044.6230467809</v>
      </c>
      <c r="C13" s="97">
        <f>SEKTOR_USD!C13*$C$52</f>
        <v>5516401.375720486</v>
      </c>
      <c r="D13" s="98">
        <f t="shared" si="0"/>
        <v>26.145554212916021</v>
      </c>
      <c r="E13" s="98">
        <f>C13/C$43*100</f>
        <v>0.65925533417982496</v>
      </c>
      <c r="F13" s="97">
        <f>SEKTOR_USD!F13*$B$53</f>
        <v>23240663.456369549</v>
      </c>
      <c r="G13" s="97">
        <f>SEKTOR_USD!G13*$C$53</f>
        <v>27798019.567734115</v>
      </c>
      <c r="H13" s="98">
        <f t="shared" si="1"/>
        <v>19.609406245739233</v>
      </c>
      <c r="I13" s="98">
        <f>G13/G$43*100</f>
        <v>0.77787015961481354</v>
      </c>
      <c r="J13" s="97">
        <f>SEKTOR_USD!J13*$B$54</f>
        <v>50128937.971579708</v>
      </c>
      <c r="K13" s="97">
        <f>SEKTOR_USD!K13*$C$54</f>
        <v>65543817.015743703</v>
      </c>
      <c r="L13" s="98">
        <f t="shared" si="2"/>
        <v>30.750460049449615</v>
      </c>
      <c r="M13" s="98">
        <f>K13/K$43*100</f>
        <v>0.81026839549522367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7572128.9033927349</v>
      </c>
      <c r="C14" s="97">
        <f>SEKTOR_USD!C14*$C$52</f>
        <v>7355195.3597734617</v>
      </c>
      <c r="D14" s="98">
        <f t="shared" si="0"/>
        <v>-2.8648950168039922</v>
      </c>
      <c r="E14" s="98">
        <f>C14/C$43*100</f>
        <v>0.87900633848131471</v>
      </c>
      <c r="F14" s="97">
        <f>SEKTOR_USD!F14*$B$53</f>
        <v>31961920.02023682</v>
      </c>
      <c r="G14" s="97">
        <f>SEKTOR_USD!G14*$C$53</f>
        <v>38714916.70793175</v>
      </c>
      <c r="H14" s="98">
        <f t="shared" si="1"/>
        <v>21.128257261826704</v>
      </c>
      <c r="I14" s="98">
        <f>G14/G$43*100</f>
        <v>1.083356976769257</v>
      </c>
      <c r="J14" s="97">
        <f>SEKTOR_USD!J14*$B$54</f>
        <v>62351583.482293554</v>
      </c>
      <c r="K14" s="97">
        <f>SEKTOR_USD!K14*$C$54</f>
        <v>93730932.240941331</v>
      </c>
      <c r="L14" s="98">
        <f t="shared" si="2"/>
        <v>50.326466476282526</v>
      </c>
      <c r="M14" s="98">
        <f>K14/K$43*100</f>
        <v>1.1587242783998442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2251934.0726765143</v>
      </c>
      <c r="C15" s="97">
        <f>SEKTOR_USD!C15*$C$52</f>
        <v>1806435.1904894104</v>
      </c>
      <c r="D15" s="98">
        <f t="shared" si="0"/>
        <v>-19.78294514002404</v>
      </c>
      <c r="E15" s="98">
        <f>C15/C$43*100</f>
        <v>0.21588386233493584</v>
      </c>
      <c r="F15" s="97">
        <f>SEKTOR_USD!F15*$B$53</f>
        <v>11448998.35903232</v>
      </c>
      <c r="G15" s="97">
        <f>SEKTOR_USD!G15*$C$53</f>
        <v>8493354.8298054524</v>
      </c>
      <c r="H15" s="98">
        <f t="shared" si="1"/>
        <v>-25.81573895409905</v>
      </c>
      <c r="I15" s="98">
        <f>G15/G$43*100</f>
        <v>0.23766899152753368</v>
      </c>
      <c r="J15" s="97">
        <f>SEKTOR_USD!J15*$B$54</f>
        <v>21811066.296634428</v>
      </c>
      <c r="K15" s="97">
        <f>SEKTOR_USD!K15*$C$54</f>
        <v>23894420.190752245</v>
      </c>
      <c r="L15" s="98">
        <f t="shared" si="2"/>
        <v>9.5518204648219829</v>
      </c>
      <c r="M15" s="98">
        <f>K15/K$43*100</f>
        <v>0.29538855670549347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2482806.8416270213</v>
      </c>
      <c r="C16" s="97">
        <f>SEKTOR_USD!C16*$C$52</f>
        <v>3877852.7691357997</v>
      </c>
      <c r="D16" s="98">
        <f t="shared" si="0"/>
        <v>56.18825855154256</v>
      </c>
      <c r="E16" s="98">
        <f>C16/C$43*100</f>
        <v>0.46343529940891631</v>
      </c>
      <c r="F16" s="97">
        <f>SEKTOR_USD!F16*$B$53</f>
        <v>11602075.167199979</v>
      </c>
      <c r="G16" s="97">
        <f>SEKTOR_USD!G16*$C$53</f>
        <v>14631164.854174914</v>
      </c>
      <c r="H16" s="98">
        <f t="shared" si="1"/>
        <v>26.108171541056908</v>
      </c>
      <c r="I16" s="98">
        <f>G16/G$43*100</f>
        <v>0.40942292715262646</v>
      </c>
      <c r="J16" s="97">
        <f>SEKTOR_USD!J16*$B$54</f>
        <v>26463486.329362031</v>
      </c>
      <c r="K16" s="97">
        <f>SEKTOR_USD!K16*$C$54</f>
        <v>35374445.914650433</v>
      </c>
      <c r="L16" s="98">
        <f t="shared" si="2"/>
        <v>33.672659279973345</v>
      </c>
      <c r="M16" s="98">
        <f>K16/K$43*100</f>
        <v>0.43730738974069105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473594.32925297745</v>
      </c>
      <c r="C17" s="97">
        <f>SEKTOR_USD!C17*$C$52</f>
        <v>530358.81871047313</v>
      </c>
      <c r="D17" s="98">
        <f t="shared" si="0"/>
        <v>11.985888755685266</v>
      </c>
      <c r="E17" s="98">
        <f>C17/C$43*100</f>
        <v>6.3382240785284441E-2</v>
      </c>
      <c r="F17" s="97">
        <f>SEKTOR_USD!F17*$B$53</f>
        <v>2457777.6820274559</v>
      </c>
      <c r="G17" s="97">
        <f>SEKTOR_USD!G17*$C$53</f>
        <v>3151737.7590053985</v>
      </c>
      <c r="H17" s="98">
        <f t="shared" si="1"/>
        <v>28.235266438154206</v>
      </c>
      <c r="I17" s="98">
        <f>G17/G$43*100</f>
        <v>8.8194871137771608E-2</v>
      </c>
      <c r="J17" s="97">
        <f>SEKTOR_USD!J17*$B$54</f>
        <v>3949109.4184139133</v>
      </c>
      <c r="K17" s="97">
        <f>SEKTOR_USD!K17*$C$54</f>
        <v>5195226.8809751812</v>
      </c>
      <c r="L17" s="98">
        <f t="shared" si="2"/>
        <v>31.554391902915363</v>
      </c>
      <c r="M17" s="98">
        <f>K17/K$43*100</f>
        <v>6.4224641480222014E-2</v>
      </c>
    </row>
    <row r="18" spans="1:13" s="21" customFormat="1" ht="15.6" x14ac:dyDescent="0.3">
      <c r="A18" s="94" t="s">
        <v>12</v>
      </c>
      <c r="B18" s="92">
        <f>SEKTOR_USD!B18*$B$52</f>
        <v>10243226.820282251</v>
      </c>
      <c r="C18" s="92">
        <f>SEKTOR_USD!C18*$C$52</f>
        <v>13029938.785394847</v>
      </c>
      <c r="D18" s="95">
        <f t="shared" si="0"/>
        <v>27.205411087790495</v>
      </c>
      <c r="E18" s="95">
        <f>C18/C$43*100</f>
        <v>1.557184849912451</v>
      </c>
      <c r="F18" s="92">
        <f>SEKTOR_USD!F18*$B$53</f>
        <v>50046176.089680709</v>
      </c>
      <c r="G18" s="92">
        <f>SEKTOR_USD!G18*$C$53</f>
        <v>55301580.823515214</v>
      </c>
      <c r="H18" s="95">
        <f t="shared" si="1"/>
        <v>10.501111462376333</v>
      </c>
      <c r="I18" s="95">
        <f>G18/G$43*100</f>
        <v>1.5475005115857521</v>
      </c>
      <c r="J18" s="92">
        <f>SEKTOR_USD!J18*$B$54</f>
        <v>106110824.43360332</v>
      </c>
      <c r="K18" s="92">
        <f>SEKTOR_USD!K18*$C$54</f>
        <v>132547384.33157772</v>
      </c>
      <c r="L18" s="95">
        <f t="shared" si="2"/>
        <v>24.914102815699579</v>
      </c>
      <c r="M18" s="95">
        <f>K18/K$43*100</f>
        <v>1.638582574518644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10243226.820282251</v>
      </c>
      <c r="C19" s="97">
        <f>SEKTOR_USD!C19*$C$52</f>
        <v>13029938.785394847</v>
      </c>
      <c r="D19" s="98">
        <f t="shared" si="0"/>
        <v>27.205411087790495</v>
      </c>
      <c r="E19" s="98">
        <f>C19/C$43*100</f>
        <v>1.557184849912451</v>
      </c>
      <c r="F19" s="97">
        <f>SEKTOR_USD!F19*$B$53</f>
        <v>50046176.089680709</v>
      </c>
      <c r="G19" s="97">
        <f>SEKTOR_USD!G19*$C$53</f>
        <v>55301580.823515214</v>
      </c>
      <c r="H19" s="98">
        <f t="shared" si="1"/>
        <v>10.501111462376333</v>
      </c>
      <c r="I19" s="98">
        <f>G19/G$43*100</f>
        <v>1.5475005115857521</v>
      </c>
      <c r="J19" s="97">
        <f>SEKTOR_USD!J19*$B$54</f>
        <v>106110824.43360332</v>
      </c>
      <c r="K19" s="97">
        <f>SEKTOR_USD!K19*$C$54</f>
        <v>132547384.33157772</v>
      </c>
      <c r="L19" s="98">
        <f t="shared" si="2"/>
        <v>24.914102815699579</v>
      </c>
      <c r="M19" s="98">
        <f>K19/K$43*100</f>
        <v>1.638582574518644</v>
      </c>
    </row>
    <row r="20" spans="1:13" s="21" customFormat="1" ht="15.6" x14ac:dyDescent="0.3">
      <c r="A20" s="94" t="s">
        <v>109</v>
      </c>
      <c r="B20" s="92">
        <f>SEKTOR_USD!B20*$B$52</f>
        <v>23765363.09387897</v>
      </c>
      <c r="C20" s="92">
        <f>SEKTOR_USD!C20*$C$52</f>
        <v>28081682.32891142</v>
      </c>
      <c r="D20" s="95">
        <f t="shared" si="0"/>
        <v>18.162227179033362</v>
      </c>
      <c r="E20" s="95">
        <f>C20/C$43*100</f>
        <v>3.3559919968043008</v>
      </c>
      <c r="F20" s="92">
        <f>SEKTOR_USD!F20*$B$53</f>
        <v>102327639.9730268</v>
      </c>
      <c r="G20" s="92">
        <f>SEKTOR_USD!G20*$C$53</f>
        <v>120030648.27033828</v>
      </c>
      <c r="H20" s="95">
        <f t="shared" si="1"/>
        <v>17.300319153239471</v>
      </c>
      <c r="I20" s="95">
        <f>G20/G$43*100</f>
        <v>3.3588097634513705</v>
      </c>
      <c r="J20" s="92">
        <f>SEKTOR_USD!J20*$B$54</f>
        <v>228812924.63250467</v>
      </c>
      <c r="K20" s="92">
        <f>SEKTOR_USD!K20*$C$54</f>
        <v>277390331.79606539</v>
      </c>
      <c r="L20" s="95">
        <f t="shared" si="2"/>
        <v>21.230184982592508</v>
      </c>
      <c r="M20" s="95">
        <f>K20/K$43*100</f>
        <v>3.4291658512396039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23765363.09387897</v>
      </c>
      <c r="C21" s="97">
        <f>SEKTOR_USD!C21*$C$52</f>
        <v>28081682.32891142</v>
      </c>
      <c r="D21" s="98">
        <f t="shared" si="0"/>
        <v>18.162227179033362</v>
      </c>
      <c r="E21" s="98">
        <f>C21/C$43*100</f>
        <v>3.3559919968043008</v>
      </c>
      <c r="F21" s="97">
        <f>SEKTOR_USD!F21*$B$53</f>
        <v>102327639.9730268</v>
      </c>
      <c r="G21" s="97">
        <f>SEKTOR_USD!G21*$C$53</f>
        <v>120030648.27033828</v>
      </c>
      <c r="H21" s="98">
        <f t="shared" si="1"/>
        <v>17.300319153239471</v>
      </c>
      <c r="I21" s="98">
        <f>G21/G$43*100</f>
        <v>3.3588097634513705</v>
      </c>
      <c r="J21" s="97">
        <f>SEKTOR_USD!J21*$B$54</f>
        <v>228812924.63250467</v>
      </c>
      <c r="K21" s="97">
        <f>SEKTOR_USD!K21*$C$54</f>
        <v>277390331.79606539</v>
      </c>
      <c r="L21" s="98">
        <f t="shared" si="2"/>
        <v>21.230184982592508</v>
      </c>
      <c r="M21" s="98">
        <f>K21/K$43*100</f>
        <v>3.4291658512396039</v>
      </c>
    </row>
    <row r="22" spans="1:13" ht="16.8" x14ac:dyDescent="0.3">
      <c r="A22" s="91" t="s">
        <v>14</v>
      </c>
      <c r="B22" s="92">
        <f>SEKTOR_USD!B22*$B$52</f>
        <v>553391931.98120344</v>
      </c>
      <c r="C22" s="92">
        <f>SEKTOR_USD!C22*$C$52</f>
        <v>695100429.95352268</v>
      </c>
      <c r="D22" s="95">
        <f t="shared" si="0"/>
        <v>25.607257674499767</v>
      </c>
      <c r="E22" s="95">
        <f>C22/C$43*100</f>
        <v>83.070218250335117</v>
      </c>
      <c r="F22" s="92">
        <f>SEKTOR_USD!F22*$B$53</f>
        <v>2365815669.182991</v>
      </c>
      <c r="G22" s="92">
        <f>SEKTOR_USD!G22*$C$53</f>
        <v>2928430454.5420289</v>
      </c>
      <c r="H22" s="95">
        <f t="shared" si="1"/>
        <v>23.781006808249387</v>
      </c>
      <c r="I22" s="95">
        <f>G22/G$43*100</f>
        <v>81.946077473071199</v>
      </c>
      <c r="J22" s="92">
        <f>SEKTOR_USD!J22*$B$54</f>
        <v>5273508954.5460567</v>
      </c>
      <c r="K22" s="92">
        <f>SEKTOR_USD!K22*$C$54</f>
        <v>6603885497.3596907</v>
      </c>
      <c r="L22" s="95">
        <f t="shared" si="2"/>
        <v>25.227539277557799</v>
      </c>
      <c r="M22" s="95">
        <f>K22/K$43*100</f>
        <v>81.638817353199244</v>
      </c>
    </row>
    <row r="23" spans="1:13" s="21" customFormat="1" ht="15.6" x14ac:dyDescent="0.3">
      <c r="A23" s="94" t="s">
        <v>15</v>
      </c>
      <c r="B23" s="92">
        <f>SEKTOR_USD!B23*$B$52</f>
        <v>40623657.257375486</v>
      </c>
      <c r="C23" s="92">
        <f>SEKTOR_USD!C23*$C$52</f>
        <v>47107432.078687735</v>
      </c>
      <c r="D23" s="95">
        <f t="shared" si="0"/>
        <v>15.960588630003464</v>
      </c>
      <c r="E23" s="95">
        <f>C23/C$43*100</f>
        <v>5.6297255696577286</v>
      </c>
      <c r="F23" s="92">
        <f>SEKTOR_USD!F23*$B$53</f>
        <v>183280113.14070964</v>
      </c>
      <c r="G23" s="92">
        <f>SEKTOR_USD!G23*$C$53</f>
        <v>215428593.49148887</v>
      </c>
      <c r="H23" s="95">
        <f t="shared" si="1"/>
        <v>17.540626639671423</v>
      </c>
      <c r="I23" s="95">
        <f>G23/G$43*100</f>
        <v>6.02832421196395</v>
      </c>
      <c r="J23" s="92">
        <f>SEKTOR_USD!J23*$B$54</f>
        <v>405680441.70334291</v>
      </c>
      <c r="K23" s="92">
        <f>SEKTOR_USD!K23*$C$54</f>
        <v>488424333.07515806</v>
      </c>
      <c r="L23" s="95">
        <f t="shared" si="2"/>
        <v>20.396322540075097</v>
      </c>
      <c r="M23" s="95">
        <f>K23/K$43*100</f>
        <v>6.0380188200905698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27844510.988286685</v>
      </c>
      <c r="C24" s="97">
        <f>SEKTOR_USD!C24*$C$52</f>
        <v>33169928.602314159</v>
      </c>
      <c r="D24" s="98">
        <f t="shared" si="0"/>
        <v>19.125556258710059</v>
      </c>
      <c r="E24" s="98">
        <f>C24/C$43*100</f>
        <v>3.9640792748847966</v>
      </c>
      <c r="F24" s="97">
        <f>SEKTOR_USD!F24*$B$53</f>
        <v>125110505.80278744</v>
      </c>
      <c r="G24" s="97">
        <f>SEKTOR_USD!G24*$C$53</f>
        <v>150341323.26186714</v>
      </c>
      <c r="H24" s="98">
        <f t="shared" si="1"/>
        <v>20.166825557280706</v>
      </c>
      <c r="I24" s="98">
        <f>G24/G$43*100</f>
        <v>4.2069913951047493</v>
      </c>
      <c r="J24" s="97">
        <f>SEKTOR_USD!J24*$B$54</f>
        <v>274385688.8075515</v>
      </c>
      <c r="K24" s="97">
        <f>SEKTOR_USD!K24*$C$54</f>
        <v>337002576.08522463</v>
      </c>
      <c r="L24" s="98">
        <f t="shared" si="2"/>
        <v>22.820755539328193</v>
      </c>
      <c r="M24" s="98">
        <f>K24/K$43*100</f>
        <v>4.1661067211990721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4380201.5444374727</v>
      </c>
      <c r="C25" s="97">
        <f>SEKTOR_USD!C25*$C$52</f>
        <v>4847004.1226364234</v>
      </c>
      <c r="D25" s="98">
        <f t="shared" si="0"/>
        <v>10.657102726055037</v>
      </c>
      <c r="E25" s="98">
        <f>C25/C$43*100</f>
        <v>0.57925685696181206</v>
      </c>
      <c r="F25" s="97">
        <f>SEKTOR_USD!F25*$B$53</f>
        <v>20475888.107861482</v>
      </c>
      <c r="G25" s="97">
        <f>SEKTOR_USD!G25*$C$53</f>
        <v>23304094.371032968</v>
      </c>
      <c r="H25" s="98">
        <f t="shared" si="1"/>
        <v>13.812374087381485</v>
      </c>
      <c r="I25" s="98">
        <f>G25/G$43*100</f>
        <v>0.65211694537819598</v>
      </c>
      <c r="J25" s="97">
        <f>SEKTOR_USD!J25*$B$54</f>
        <v>47561521.713869974</v>
      </c>
      <c r="K25" s="97">
        <f>SEKTOR_USD!K25*$C$54</f>
        <v>52960524.728661783</v>
      </c>
      <c r="L25" s="98">
        <f t="shared" si="2"/>
        <v>11.351619587094376</v>
      </c>
      <c r="M25" s="98">
        <f>K25/K$43*100</f>
        <v>0.65471071643829226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8398944.7246513311</v>
      </c>
      <c r="C26" s="97">
        <f>SEKTOR_USD!C26*$C$52</f>
        <v>9090499.3537371513</v>
      </c>
      <c r="D26" s="98">
        <f t="shared" si="0"/>
        <v>8.2338276028424389</v>
      </c>
      <c r="E26" s="98">
        <f>C26/C$43*100</f>
        <v>1.0863894378111201</v>
      </c>
      <c r="F26" s="97">
        <f>SEKTOR_USD!F26*$B$53</f>
        <v>37693719.230060719</v>
      </c>
      <c r="G26" s="97">
        <f>SEKTOR_USD!G26*$C$53</f>
        <v>41783175.858588777</v>
      </c>
      <c r="H26" s="98">
        <f t="shared" si="1"/>
        <v>10.849172520144203</v>
      </c>
      <c r="I26" s="98">
        <f>G26/G$43*100</f>
        <v>1.169215871481005</v>
      </c>
      <c r="J26" s="97">
        <f>SEKTOR_USD!J26*$B$54</f>
        <v>83733231.181921408</v>
      </c>
      <c r="K26" s="97">
        <f>SEKTOR_USD!K26*$C$54</f>
        <v>98461232.261271656</v>
      </c>
      <c r="L26" s="98">
        <f t="shared" si="2"/>
        <v>17.589194721689093</v>
      </c>
      <c r="M26" s="98">
        <f>K26/K$43*100</f>
        <v>1.2172013824532049</v>
      </c>
    </row>
    <row r="27" spans="1:13" s="21" customFormat="1" ht="15.6" x14ac:dyDescent="0.3">
      <c r="A27" s="94" t="s">
        <v>19</v>
      </c>
      <c r="B27" s="92">
        <f>SEKTOR_USD!B27*$B$52</f>
        <v>97451613.345377326</v>
      </c>
      <c r="C27" s="92">
        <f>SEKTOR_USD!C27*$C$52</f>
        <v>107460048.00307062</v>
      </c>
      <c r="D27" s="95">
        <f t="shared" si="0"/>
        <v>10.270157993405917</v>
      </c>
      <c r="E27" s="95">
        <f>C27/C$43*100</f>
        <v>12.842359544222182</v>
      </c>
      <c r="F27" s="92">
        <f>SEKTOR_USD!F27*$B$53</f>
        <v>427685160.19611484</v>
      </c>
      <c r="G27" s="92">
        <f>SEKTOR_USD!G27*$C$53</f>
        <v>488402227.74359506</v>
      </c>
      <c r="H27" s="95">
        <f t="shared" si="1"/>
        <v>14.196673908357832</v>
      </c>
      <c r="I27" s="95">
        <f>G27/G$43*100</f>
        <v>13.666927527891817</v>
      </c>
      <c r="J27" s="92">
        <f>SEKTOR_USD!J27*$B$54</f>
        <v>919507836.99070323</v>
      </c>
      <c r="K27" s="92">
        <f>SEKTOR_USD!K27*$C$54</f>
        <v>1068324993.5026194</v>
      </c>
      <c r="L27" s="95">
        <f t="shared" si="2"/>
        <v>16.184435904206524</v>
      </c>
      <c r="M27" s="95">
        <f>K27/K$43*100</f>
        <v>13.206889951875814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97451613.345377326</v>
      </c>
      <c r="C28" s="97">
        <f>SEKTOR_USD!C28*$C$52</f>
        <v>107460048.00307062</v>
      </c>
      <c r="D28" s="98">
        <f t="shared" si="0"/>
        <v>10.270157993405917</v>
      </c>
      <c r="E28" s="98">
        <f>C28/C$43*100</f>
        <v>12.842359544222182</v>
      </c>
      <c r="F28" s="97">
        <f>SEKTOR_USD!F28*$B$53</f>
        <v>427685160.19611484</v>
      </c>
      <c r="G28" s="97">
        <f>SEKTOR_USD!G28*$C$53</f>
        <v>488402227.74359506</v>
      </c>
      <c r="H28" s="98">
        <f t="shared" si="1"/>
        <v>14.196673908357832</v>
      </c>
      <c r="I28" s="98">
        <f>G28/G$43*100</f>
        <v>13.666927527891817</v>
      </c>
      <c r="J28" s="97">
        <f>SEKTOR_USD!J28*$B$54</f>
        <v>919507836.99070323</v>
      </c>
      <c r="K28" s="97">
        <f>SEKTOR_USD!K28*$C$54</f>
        <v>1068324993.5026194</v>
      </c>
      <c r="L28" s="98">
        <f t="shared" si="2"/>
        <v>16.184435904206524</v>
      </c>
      <c r="M28" s="98">
        <f>K28/K$43*100</f>
        <v>13.206889951875814</v>
      </c>
    </row>
    <row r="29" spans="1:13" s="21" customFormat="1" ht="15.6" x14ac:dyDescent="0.3">
      <c r="A29" s="94" t="s">
        <v>21</v>
      </c>
      <c r="B29" s="92">
        <f>SEKTOR_USD!B29*$B$52</f>
        <v>415316661.37845063</v>
      </c>
      <c r="C29" s="92">
        <f>SEKTOR_USD!C29*$C$52</f>
        <v>540532949.8717643</v>
      </c>
      <c r="D29" s="95">
        <f t="shared" si="0"/>
        <v>30.149594306598825</v>
      </c>
      <c r="E29" s="95">
        <f>C29/C$43*100</f>
        <v>64.598133136455189</v>
      </c>
      <c r="F29" s="92">
        <f>SEKTOR_USD!F29*$B$53</f>
        <v>1754850395.8461664</v>
      </c>
      <c r="G29" s="92">
        <f>SEKTOR_USD!G29*$C$53</f>
        <v>2224599633.3069453</v>
      </c>
      <c r="H29" s="95">
        <f t="shared" si="1"/>
        <v>26.768620195356991</v>
      </c>
      <c r="I29" s="95">
        <f>G29/G$43*100</f>
        <v>62.250825733215443</v>
      </c>
      <c r="J29" s="92">
        <f>SEKTOR_USD!J29*$B$54</f>
        <v>3948320675.8520098</v>
      </c>
      <c r="K29" s="92">
        <f>SEKTOR_USD!K29*$C$54</f>
        <v>5047136170.7819138</v>
      </c>
      <c r="L29" s="95">
        <f t="shared" si="2"/>
        <v>27.829945567751789</v>
      </c>
      <c r="M29" s="95">
        <f>K29/K$43*100</f>
        <v>62.393908581232871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52937140.748654343</v>
      </c>
      <c r="C30" s="97">
        <f>SEKTOR_USD!C30*$C$52</f>
        <v>59030884.932988696</v>
      </c>
      <c r="D30" s="98">
        <f t="shared" si="0"/>
        <v>11.5112831901282</v>
      </c>
      <c r="E30" s="98">
        <f>C30/C$43*100</f>
        <v>7.0546762504832179</v>
      </c>
      <c r="F30" s="97">
        <f>SEKTOR_USD!F30*$B$53</f>
        <v>232935122.70705062</v>
      </c>
      <c r="G30" s="97">
        <f>SEKTOR_USD!G30*$C$53</f>
        <v>257406921.35822633</v>
      </c>
      <c r="H30" s="98">
        <f t="shared" si="1"/>
        <v>10.505843157861818</v>
      </c>
      <c r="I30" s="98">
        <f>G30/G$43*100</f>
        <v>7.203001009298247</v>
      </c>
      <c r="J30" s="97">
        <f>SEKTOR_USD!J30*$B$54</f>
        <v>529252327.14341193</v>
      </c>
      <c r="K30" s="97">
        <f>SEKTOR_USD!K30*$C$54</f>
        <v>614570283.86586297</v>
      </c>
      <c r="L30" s="98">
        <f t="shared" si="2"/>
        <v>16.120468885407917</v>
      </c>
      <c r="M30" s="98">
        <f>K30/K$43*100</f>
        <v>7.5974653369275797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103603593.1485801</v>
      </c>
      <c r="C31" s="97">
        <f>SEKTOR_USD!C31*$C$52</f>
        <v>153274802.54640132</v>
      </c>
      <c r="D31" s="98">
        <f t="shared" si="0"/>
        <v>47.943519996055237</v>
      </c>
      <c r="E31" s="98">
        <f>C31/C$43*100</f>
        <v>18.317599516745993</v>
      </c>
      <c r="F31" s="97">
        <f>SEKTOR_USD!F31*$B$53</f>
        <v>474915693.25540471</v>
      </c>
      <c r="G31" s="97">
        <f>SEKTOR_USD!G31*$C$53</f>
        <v>615966388.29537606</v>
      </c>
      <c r="H31" s="98">
        <f t="shared" si="1"/>
        <v>29.70015458388227</v>
      </c>
      <c r="I31" s="98">
        <f>G31/G$43*100</f>
        <v>17.236547071750277</v>
      </c>
      <c r="J31" s="97">
        <f>SEKTOR_USD!J31*$B$54</f>
        <v>1033504640.3679819</v>
      </c>
      <c r="K31" s="97">
        <f>SEKTOR_USD!K31*$C$54</f>
        <v>1363351710.1231904</v>
      </c>
      <c r="L31" s="98">
        <f t="shared" si="2"/>
        <v>31.915393204017505</v>
      </c>
      <c r="M31" s="98">
        <f>K31/K$43*100</f>
        <v>16.854081024787448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5427746.2193469768</v>
      </c>
      <c r="C32" s="97">
        <f>SEKTOR_USD!C32*$C$52</f>
        <v>14251291.507499477</v>
      </c>
      <c r="D32" s="98">
        <f t="shared" si="0"/>
        <v>162.56370382059021</v>
      </c>
      <c r="E32" s="98">
        <f>C32/C$43*100</f>
        <v>1.7031465452499956</v>
      </c>
      <c r="F32" s="97">
        <f>SEKTOR_USD!F32*$B$53</f>
        <v>22080166.921630051</v>
      </c>
      <c r="G32" s="97">
        <f>SEKTOR_USD!G32*$C$53</f>
        <v>30626038.479095306</v>
      </c>
      <c r="H32" s="98">
        <f t="shared" si="1"/>
        <v>38.703835835106823</v>
      </c>
      <c r="I32" s="98">
        <f>G32/G$43*100</f>
        <v>0.85700642745626943</v>
      </c>
      <c r="J32" s="97">
        <f>SEKTOR_USD!J32*$B$54</f>
        <v>62194026.602532238</v>
      </c>
      <c r="K32" s="97">
        <f>SEKTOR_USD!K32*$C$54</f>
        <v>71706737.922862515</v>
      </c>
      <c r="L32" s="98">
        <f t="shared" si="2"/>
        <v>15.295216984621101</v>
      </c>
      <c r="M32" s="98">
        <f>K32/K$43*100</f>
        <v>0.88645590275888597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48233994.460344046</v>
      </c>
      <c r="C33" s="97">
        <f>SEKTOR_USD!C33*$C$52</f>
        <v>65104409.199497573</v>
      </c>
      <c r="D33" s="98">
        <f t="shared" si="0"/>
        <v>34.976192471522694</v>
      </c>
      <c r="E33" s="98">
        <f>C33/C$43*100</f>
        <v>7.7805123521834192</v>
      </c>
      <c r="F33" s="97">
        <f>SEKTOR_USD!F33*$B$53</f>
        <v>209292975.10205913</v>
      </c>
      <c r="G33" s="97">
        <f>SEKTOR_USD!G33*$C$53</f>
        <v>262057067.0702756</v>
      </c>
      <c r="H33" s="98">
        <f t="shared" si="1"/>
        <v>25.210636879946268</v>
      </c>
      <c r="I33" s="98">
        <f>G33/G$43*100</f>
        <v>7.3331257319767831</v>
      </c>
      <c r="J33" s="97">
        <f>SEKTOR_USD!J33*$B$54</f>
        <v>470196760.6259914</v>
      </c>
      <c r="K33" s="97">
        <f>SEKTOR_USD!K33*$C$54</f>
        <v>601616506.09881401</v>
      </c>
      <c r="L33" s="98">
        <f t="shared" si="2"/>
        <v>27.949947017469523</v>
      </c>
      <c r="M33" s="98">
        <f>K33/K$43*100</f>
        <v>7.437327627456261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34363721.444009632</v>
      </c>
      <c r="C34" s="97">
        <f>SEKTOR_USD!C34*$C$52</f>
        <v>39130842.842363998</v>
      </c>
      <c r="D34" s="98">
        <f t="shared" si="0"/>
        <v>13.872541151055637</v>
      </c>
      <c r="E34" s="98">
        <f>C34/C$43*100</f>
        <v>4.6764575522591603</v>
      </c>
      <c r="F34" s="97">
        <f>SEKTOR_USD!F34*$B$53</f>
        <v>147094467.96669108</v>
      </c>
      <c r="G34" s="97">
        <f>SEKTOR_USD!G34*$C$53</f>
        <v>162683100.13964865</v>
      </c>
      <c r="H34" s="98">
        <f t="shared" si="1"/>
        <v>10.59770118376413</v>
      </c>
      <c r="I34" s="98">
        <f>G34/G$43*100</f>
        <v>4.552350528565956</v>
      </c>
      <c r="J34" s="97">
        <f>SEKTOR_USD!J34*$B$54</f>
        <v>331147993.65000451</v>
      </c>
      <c r="K34" s="97">
        <f>SEKTOR_USD!K34*$C$54</f>
        <v>383717414.68841392</v>
      </c>
      <c r="L34" s="98">
        <f t="shared" si="2"/>
        <v>15.874902474562735</v>
      </c>
      <c r="M34" s="98">
        <f>K34/K$43*100</f>
        <v>4.7436067668819861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38891449.777080946</v>
      </c>
      <c r="C35" s="97">
        <f>SEKTOR_USD!C35*$C$52</f>
        <v>48030040.08261589</v>
      </c>
      <c r="D35" s="98">
        <f t="shared" si="0"/>
        <v>23.497684858537703</v>
      </c>
      <c r="E35" s="98">
        <f>C35/C$43*100</f>
        <v>5.7399848141397705</v>
      </c>
      <c r="F35" s="97">
        <f>SEKTOR_USD!F35*$B$53</f>
        <v>161337561.09954858</v>
      </c>
      <c r="G35" s="97">
        <f>SEKTOR_USD!G35*$C$53</f>
        <v>203717433.10083917</v>
      </c>
      <c r="H35" s="98">
        <f t="shared" si="1"/>
        <v>26.26782735059528</v>
      </c>
      <c r="I35" s="98">
        <f>G35/G$43*100</f>
        <v>5.7006115783300313</v>
      </c>
      <c r="J35" s="97">
        <f>SEKTOR_USD!J35*$B$54</f>
        <v>351953232.27898383</v>
      </c>
      <c r="K35" s="97">
        <f>SEKTOR_USD!K35*$C$54</f>
        <v>450551233.33576733</v>
      </c>
      <c r="L35" s="98">
        <f t="shared" si="2"/>
        <v>28.01451784327627</v>
      </c>
      <c r="M35" s="98">
        <f>K35/K$43*100</f>
        <v>5.5698224721284797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46851149.762595132</v>
      </c>
      <c r="C36" s="97">
        <f>SEKTOR_USD!C36*$C$52</f>
        <v>58427817.448654965</v>
      </c>
      <c r="D36" s="98">
        <f t="shared" si="0"/>
        <v>24.709463363698227</v>
      </c>
      <c r="E36" s="98">
        <f>C36/C$43*100</f>
        <v>6.9826047261617123</v>
      </c>
      <c r="F36" s="97">
        <f>SEKTOR_USD!F36*$B$53</f>
        <v>207937092.4627203</v>
      </c>
      <c r="G36" s="97">
        <f>SEKTOR_USD!G36*$C$53</f>
        <v>253834814.43598482</v>
      </c>
      <c r="H36" s="98">
        <f t="shared" si="1"/>
        <v>22.072888213291346</v>
      </c>
      <c r="I36" s="98">
        <f>G36/G$43*100</f>
        <v>7.1030429754176465</v>
      </c>
      <c r="J36" s="97">
        <f>SEKTOR_USD!J36*$B$54</f>
        <v>450983709.39120382</v>
      </c>
      <c r="K36" s="97">
        <f>SEKTOR_USD!K36*$C$54</f>
        <v>576708417.41753674</v>
      </c>
      <c r="L36" s="98">
        <f t="shared" si="2"/>
        <v>27.877882373190904</v>
      </c>
      <c r="M36" s="98">
        <f>K36/K$43*100</f>
        <v>7.1294078576054538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13533117.536642876</v>
      </c>
      <c r="C37" s="97">
        <f>SEKTOR_USD!C37*$C$52</f>
        <v>16138614.494270137</v>
      </c>
      <c r="D37" s="98">
        <f t="shared" si="0"/>
        <v>19.252747569601024</v>
      </c>
      <c r="E37" s="98">
        <f>C37/C$43*100</f>
        <v>1.9286971645042463</v>
      </c>
      <c r="F37" s="97">
        <f>SEKTOR_USD!F37*$B$53</f>
        <v>56998574.084597349</v>
      </c>
      <c r="G37" s="97">
        <f>SEKTOR_USD!G37*$C$53</f>
        <v>67492152.496661231</v>
      </c>
      <c r="H37" s="98">
        <f t="shared" si="1"/>
        <v>18.410247239675332</v>
      </c>
      <c r="I37" s="98">
        <f>G37/G$43*100</f>
        <v>1.8886284797159967</v>
      </c>
      <c r="J37" s="97">
        <f>SEKTOR_USD!J37*$B$54</f>
        <v>128146657.43629567</v>
      </c>
      <c r="K37" s="97">
        <f>SEKTOR_USD!K37*$C$54</f>
        <v>152111429.64571995</v>
      </c>
      <c r="L37" s="98">
        <f t="shared" si="2"/>
        <v>18.701051349183768</v>
      </c>
      <c r="M37" s="98">
        <f>K37/K$43*100</f>
        <v>1.8804379977735663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18764724.75771625</v>
      </c>
      <c r="C38" s="97">
        <f>SEKTOR_USD!C38*$C$52</f>
        <v>32710775.750766035</v>
      </c>
      <c r="D38" s="98">
        <f t="shared" si="0"/>
        <v>74.320573166494356</v>
      </c>
      <c r="E38" s="98">
        <f>C38/C$43*100</f>
        <v>3.9092067328106723</v>
      </c>
      <c r="F38" s="97">
        <f>SEKTOR_USD!F38*$B$53</f>
        <v>76133509.265991181</v>
      </c>
      <c r="G38" s="97">
        <f>SEKTOR_USD!G38*$C$53</f>
        <v>145413173.26132509</v>
      </c>
      <c r="H38" s="98">
        <f t="shared" si="1"/>
        <v>90.997597067656926</v>
      </c>
      <c r="I38" s="98">
        <f>G38/G$43*100</f>
        <v>4.0690872966423903</v>
      </c>
      <c r="J38" s="97">
        <f>SEKTOR_USD!J38*$B$54</f>
        <v>215547697.37788755</v>
      </c>
      <c r="K38" s="97">
        <f>SEKTOR_USD!K38*$C$54</f>
        <v>316176514.35754126</v>
      </c>
      <c r="L38" s="98">
        <f t="shared" si="2"/>
        <v>46.685173724327129</v>
      </c>
      <c r="M38" s="98">
        <f>K38/K$43*100</f>
        <v>3.9086499481746819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31633271.774766989</v>
      </c>
      <c r="C39" s="97">
        <f>SEKTOR_USD!C39*$C$52</f>
        <v>28804397.771766044</v>
      </c>
      <c r="D39" s="98">
        <f t="shared" si="0"/>
        <v>-8.9427170959200684</v>
      </c>
      <c r="E39" s="98">
        <f>C39/C$43*100</f>
        <v>3.4423624362166825</v>
      </c>
      <c r="F39" s="97">
        <f>SEKTOR_USD!F39*$B$53</f>
        <v>73023163.162575841</v>
      </c>
      <c r="G39" s="97">
        <f>SEKTOR_USD!G39*$C$53</f>
        <v>110687211.96218024</v>
      </c>
      <c r="H39" s="98">
        <f t="shared" si="1"/>
        <v>51.578221441531745</v>
      </c>
      <c r="I39" s="98">
        <f>G39/G$43*100</f>
        <v>3.0973529976314813</v>
      </c>
      <c r="J39" s="97">
        <f>SEKTOR_USD!J39*$B$54</f>
        <v>168382195.71734226</v>
      </c>
      <c r="K39" s="97">
        <f>SEKTOR_USD!K39*$C$54</f>
        <v>260502203.43024272</v>
      </c>
      <c r="L39" s="98">
        <f t="shared" si="2"/>
        <v>54.708876624663652</v>
      </c>
      <c r="M39" s="98">
        <f>K39/K$43*100</f>
        <v>3.2203907554802949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21076751.74871337</v>
      </c>
      <c r="C40" s="97">
        <f>SEKTOR_USD!C40*$C$52</f>
        <v>25629073.294940155</v>
      </c>
      <c r="D40" s="98">
        <f t="shared" si="0"/>
        <v>21.598781446503875</v>
      </c>
      <c r="E40" s="98">
        <f>C40/C$43*100</f>
        <v>3.0628850457003294</v>
      </c>
      <c r="F40" s="97">
        <f>SEKTOR_USD!F40*$B$53</f>
        <v>93102069.817897707</v>
      </c>
      <c r="G40" s="97">
        <f>SEKTOR_USD!G40*$C$53</f>
        <v>114715332.70733269</v>
      </c>
      <c r="H40" s="98">
        <f t="shared" si="1"/>
        <v>23.214589032992798</v>
      </c>
      <c r="I40" s="98">
        <f>G40/G$43*100</f>
        <v>3.2100716364303561</v>
      </c>
      <c r="J40" s="97">
        <f>SEKTOR_USD!J40*$B$54</f>
        <v>207011435.26037461</v>
      </c>
      <c r="K40" s="97">
        <f>SEKTOR_USD!K40*$C$54</f>
        <v>256123719.89596194</v>
      </c>
      <c r="L40" s="98">
        <f t="shared" si="2"/>
        <v>23.724430765776269</v>
      </c>
      <c r="M40" s="98">
        <f>K40/K$43*100</f>
        <v>3.1662628912582322</v>
      </c>
    </row>
    <row r="41" spans="1:13" ht="16.8" x14ac:dyDescent="0.3">
      <c r="A41" s="91" t="s">
        <v>30</v>
      </c>
      <c r="B41" s="92">
        <f>SEKTOR_USD!B41*$B$52</f>
        <v>17600078.633696113</v>
      </c>
      <c r="C41" s="92">
        <f>SEKTOR_USD!C41*$C$52</f>
        <v>20700296.093828015</v>
      </c>
      <c r="D41" s="95">
        <f t="shared" si="0"/>
        <v>17.614793232777959</v>
      </c>
      <c r="E41" s="95">
        <f>C41/C$43*100</f>
        <v>2.4738556333159378</v>
      </c>
      <c r="F41" s="92">
        <f>SEKTOR_USD!F41*$B$53</f>
        <v>75858646.568184793</v>
      </c>
      <c r="G41" s="92">
        <f>SEKTOR_USD!G41*$C$53</f>
        <v>88276663.104258433</v>
      </c>
      <c r="H41" s="95">
        <f t="shared" si="1"/>
        <v>16.36994211979755</v>
      </c>
      <c r="I41" s="95">
        <f>G41/G$43*100</f>
        <v>2.4702400777815519</v>
      </c>
      <c r="J41" s="92">
        <f>SEKTOR_USD!J41*$B$54</f>
        <v>168346035.13905171</v>
      </c>
      <c r="K41" s="92">
        <f>SEKTOR_USD!K41*$C$54</f>
        <v>210520830.06797615</v>
      </c>
      <c r="L41" s="95">
        <f t="shared" si="2"/>
        <v>25.052443257180716</v>
      </c>
      <c r="M41" s="95">
        <f>K41/K$43*100</f>
        <v>2.6025090231856427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17600078.633696113</v>
      </c>
      <c r="C42" s="97">
        <f>SEKTOR_USD!C42*$C$52</f>
        <v>20700296.093828015</v>
      </c>
      <c r="D42" s="98">
        <f t="shared" si="0"/>
        <v>17.614793232777959</v>
      </c>
      <c r="E42" s="98">
        <f>C42/C$43*100</f>
        <v>2.4738556333159378</v>
      </c>
      <c r="F42" s="97">
        <f>SEKTOR_USD!F42*$B$53</f>
        <v>75858646.568184793</v>
      </c>
      <c r="G42" s="97">
        <f>SEKTOR_USD!G42*$C$53</f>
        <v>88276663.104258433</v>
      </c>
      <c r="H42" s="98">
        <f t="shared" si="1"/>
        <v>16.36994211979755</v>
      </c>
      <c r="I42" s="98">
        <f>G42/G$43*100</f>
        <v>2.4702400777815519</v>
      </c>
      <c r="J42" s="97">
        <f>SEKTOR_USD!J42*$B$54</f>
        <v>168346035.13905171</v>
      </c>
      <c r="K42" s="97">
        <f>SEKTOR_USD!K42*$C$54</f>
        <v>210520830.06797615</v>
      </c>
      <c r="L42" s="98">
        <f t="shared" si="2"/>
        <v>25.052443257180716</v>
      </c>
      <c r="M42" s="98">
        <f>K42/K$43*100</f>
        <v>2.6025090231856427</v>
      </c>
    </row>
    <row r="43" spans="1:13" ht="17.399999999999999" x14ac:dyDescent="0.3">
      <c r="A43" s="99" t="s">
        <v>32</v>
      </c>
      <c r="B43" s="100">
        <f>SEKTOR_USD!B43*$B$52</f>
        <v>672486249.32270062</v>
      </c>
      <c r="C43" s="100">
        <f>SEKTOR_USD!C43*$C$52</f>
        <v>836762493.94074345</v>
      </c>
      <c r="D43" s="101">
        <f>(C43-B43)/B43*100</f>
        <v>24.428193852810349</v>
      </c>
      <c r="E43" s="102">
        <f>C43/C$43*100</f>
        <v>100</v>
      </c>
      <c r="F43" s="100">
        <f>SEKTOR_USD!F43*$B$53</f>
        <v>2914099481.4842443</v>
      </c>
      <c r="G43" s="100">
        <f>SEKTOR_USD!G43*$C$53</f>
        <v>3573606626.2651296</v>
      </c>
      <c r="H43" s="101">
        <f>(G43-F43)/F43*100</f>
        <v>22.631593360875144</v>
      </c>
      <c r="I43" s="101">
        <f>G43/G$43*100</f>
        <v>100</v>
      </c>
      <c r="J43" s="100">
        <f>SEKTOR_USD!J43*$B$54</f>
        <v>6484329839.6095457</v>
      </c>
      <c r="K43" s="100">
        <f>SEKTOR_USD!K43*$C$54</f>
        <v>8089148901.7888117</v>
      </c>
      <c r="L43" s="101">
        <f>(K43-J43)/J43*100</f>
        <v>24.749189228102257</v>
      </c>
      <c r="M43" s="101">
        <f>K43/K$43*100</f>
        <v>100</v>
      </c>
    </row>
    <row r="44" spans="1:13" ht="13.8" hidden="1" x14ac:dyDescent="0.25">
      <c r="A44" s="41" t="s">
        <v>33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3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4">K44/K$45*100</f>
        <v>#REF!</v>
      </c>
    </row>
    <row r="45" spans="1:13" s="22" customFormat="1" ht="17.399999999999999" hidden="1" x14ac:dyDescent="0.3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3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4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x14ac:dyDescent="0.25">
      <c r="A50" s="27" t="s">
        <v>114</v>
      </c>
    </row>
    <row r="51" spans="1:3" x14ac:dyDescent="0.25">
      <c r="A51" s="80"/>
      <c r="B51" s="81">
        <v>2024</v>
      </c>
      <c r="C51" s="81">
        <v>2025</v>
      </c>
    </row>
    <row r="52" spans="1:3" x14ac:dyDescent="0.25">
      <c r="A52" s="83" t="s">
        <v>223</v>
      </c>
      <c r="B52" s="82">
        <v>32.264180000000003</v>
      </c>
      <c r="C52" s="82">
        <v>38.826157000000002</v>
      </c>
    </row>
    <row r="53" spans="1:3" x14ac:dyDescent="0.25">
      <c r="A53" s="81" t="s">
        <v>224</v>
      </c>
      <c r="B53" s="82">
        <v>31.501508000000001</v>
      </c>
      <c r="C53" s="82">
        <v>37.1486886</v>
      </c>
    </row>
    <row r="54" spans="1:3" x14ac:dyDescent="0.25">
      <c r="A54" s="81" t="s">
        <v>225</v>
      </c>
      <c r="B54" s="82">
        <v>28.914828249999999</v>
      </c>
      <c r="C54" s="82">
        <v>35.225029249999999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showGridLines="0" zoomScale="80" zoomScaleNormal="80" workbookViewId="0">
      <selection activeCell="J4" sqref="J4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4" t="s">
        <v>36</v>
      </c>
      <c r="B5" s="145"/>
      <c r="C5" s="145"/>
      <c r="D5" s="145"/>
      <c r="E5" s="145"/>
      <c r="F5" s="145"/>
      <c r="G5" s="146"/>
    </row>
    <row r="6" spans="1:7" ht="50.25" customHeight="1" x14ac:dyDescent="0.25">
      <c r="A6" s="87"/>
      <c r="B6" s="147" t="s">
        <v>117</v>
      </c>
      <c r="C6" s="147"/>
      <c r="D6" s="147" t="s">
        <v>122</v>
      </c>
      <c r="E6" s="147"/>
      <c r="F6" s="147" t="s">
        <v>118</v>
      </c>
      <c r="G6" s="147"/>
    </row>
    <row r="7" spans="1:7" ht="28.2" x14ac:dyDescent="0.3">
      <c r="A7" s="88" t="s">
        <v>1</v>
      </c>
      <c r="B7" s="103" t="s">
        <v>37</v>
      </c>
      <c r="C7" s="103" t="s">
        <v>38</v>
      </c>
      <c r="D7" s="103" t="s">
        <v>37</v>
      </c>
      <c r="E7" s="103" t="s">
        <v>38</v>
      </c>
      <c r="F7" s="103" t="s">
        <v>37</v>
      </c>
      <c r="G7" s="103" t="s">
        <v>38</v>
      </c>
    </row>
    <row r="8" spans="1:7" ht="16.8" x14ac:dyDescent="0.3">
      <c r="A8" s="91" t="s">
        <v>2</v>
      </c>
      <c r="B8" s="104">
        <f>SEKTOR_USD!D8</f>
        <v>-0.96174932039105632</v>
      </c>
      <c r="C8" s="104">
        <f>SEKTOR_TL!D8</f>
        <v>19.180920447748964</v>
      </c>
      <c r="D8" s="104">
        <f>SEKTOR_USD!H8</f>
        <v>-3.8752434267267231E-2</v>
      </c>
      <c r="E8" s="104">
        <f>SEKTOR_TL!H8</f>
        <v>17.880999788547051</v>
      </c>
      <c r="F8" s="104">
        <f>SEKTOR_USD!L8</f>
        <v>0.37513886548953634</v>
      </c>
      <c r="G8" s="104">
        <f>SEKTOR_TL!L8</f>
        <v>22.280415153760451</v>
      </c>
    </row>
    <row r="9" spans="1:7" s="21" customFormat="1" ht="15.6" x14ac:dyDescent="0.3">
      <c r="A9" s="94" t="s">
        <v>3</v>
      </c>
      <c r="B9" s="104">
        <f>SEKTOR_USD!D9</f>
        <v>-1.6757784106206122</v>
      </c>
      <c r="C9" s="104">
        <f>SEKTOR_TL!D9</f>
        <v>18.321670172061815</v>
      </c>
      <c r="D9" s="104">
        <f>SEKTOR_USD!H9</f>
        <v>1.0972447628070285</v>
      </c>
      <c r="E9" s="104">
        <f>SEKTOR_TL!H9</f>
        <v>19.220643786687887</v>
      </c>
      <c r="F9" s="104">
        <f>SEKTOR_USD!L9</f>
        <v>0.32971169726851274</v>
      </c>
      <c r="G9" s="104">
        <f>SEKTOR_TL!L9</f>
        <v>22.225074229183789</v>
      </c>
    </row>
    <row r="10" spans="1:7" ht="13.8" x14ac:dyDescent="0.25">
      <c r="A10" s="96" t="s">
        <v>4</v>
      </c>
      <c r="B10" s="105">
        <f>SEKTOR_USD!D10</f>
        <v>7.6318840485656222E-2</v>
      </c>
      <c r="C10" s="105">
        <f>SEKTOR_TL!D10</f>
        <v>20.430113744801627</v>
      </c>
      <c r="D10" s="105">
        <f>SEKTOR_USD!H10</f>
        <v>4.2086553820745047</v>
      </c>
      <c r="E10" s="105">
        <f>SEKTOR_TL!H10</f>
        <v>22.889827630264548</v>
      </c>
      <c r="F10" s="105">
        <f>SEKTOR_USD!L10</f>
        <v>-4.1314292873642602</v>
      </c>
      <c r="G10" s="105">
        <f>SEKTOR_TL!L10</f>
        <v>16.790360236993173</v>
      </c>
    </row>
    <row r="11" spans="1:7" ht="13.8" x14ac:dyDescent="0.25">
      <c r="A11" s="96" t="s">
        <v>5</v>
      </c>
      <c r="B11" s="105">
        <f>SEKTOR_USD!D11</f>
        <v>-2.6337119109234267E-2</v>
      </c>
      <c r="C11" s="105">
        <f>SEKTOR_TL!D11</f>
        <v>20.306579335924138</v>
      </c>
      <c r="D11" s="105">
        <f>SEKTOR_USD!H11</f>
        <v>2.2941935461067571</v>
      </c>
      <c r="E11" s="105">
        <f>SEKTOR_TL!H11</f>
        <v>20.632165978608057</v>
      </c>
      <c r="F11" s="105">
        <f>SEKTOR_USD!L11</f>
        <v>-2.4897908366424462</v>
      </c>
      <c r="G11" s="105">
        <f>SEKTOR_TL!L11</f>
        <v>18.790260148022423</v>
      </c>
    </row>
    <row r="12" spans="1:7" ht="13.8" x14ac:dyDescent="0.25">
      <c r="A12" s="96" t="s">
        <v>6</v>
      </c>
      <c r="B12" s="105">
        <f>SEKTOR_USD!D12</f>
        <v>1.978620490273622</v>
      </c>
      <c r="C12" s="105">
        <f>SEKTOR_TL!D12</f>
        <v>22.719310696840274</v>
      </c>
      <c r="D12" s="105">
        <f>SEKTOR_USD!H12</f>
        <v>-6.1315584643415475</v>
      </c>
      <c r="E12" s="105">
        <f>SEKTOR_TL!H12</f>
        <v>10.695954745261144</v>
      </c>
      <c r="F12" s="105">
        <f>SEKTOR_USD!L12</f>
        <v>1.3215388691823202</v>
      </c>
      <c r="G12" s="105">
        <f>SEKTOR_TL!L12</f>
        <v>23.433351893485966</v>
      </c>
    </row>
    <row r="13" spans="1:7" ht="13.8" x14ac:dyDescent="0.25">
      <c r="A13" s="96" t="s">
        <v>7</v>
      </c>
      <c r="B13" s="105">
        <f>SEKTOR_USD!D13</f>
        <v>4.8257973954332227</v>
      </c>
      <c r="C13" s="105">
        <f>SEKTOR_TL!D13</f>
        <v>26.145554212916021</v>
      </c>
      <c r="D13" s="105">
        <f>SEKTOR_USD!H13</f>
        <v>1.4269092590634425</v>
      </c>
      <c r="E13" s="105">
        <f>SEKTOR_TL!H13</f>
        <v>19.609406245739233</v>
      </c>
      <c r="F13" s="105">
        <f>SEKTOR_USD!L13</f>
        <v>7.327862501017572</v>
      </c>
      <c r="G13" s="105">
        <f>SEKTOR_TL!L13</f>
        <v>30.750460049449615</v>
      </c>
    </row>
    <row r="14" spans="1:7" ht="13.8" x14ac:dyDescent="0.25">
      <c r="A14" s="96" t="s">
        <v>8</v>
      </c>
      <c r="B14" s="105">
        <f>SEKTOR_USD!D14</f>
        <v>-19.2816195665017</v>
      </c>
      <c r="C14" s="105">
        <f>SEKTOR_TL!D14</f>
        <v>-2.8648950168039922</v>
      </c>
      <c r="D14" s="105">
        <f>SEKTOR_USD!H14</f>
        <v>2.7148712097334102</v>
      </c>
      <c r="E14" s="105">
        <f>SEKTOR_TL!H14</f>
        <v>21.128257261826704</v>
      </c>
      <c r="F14" s="105">
        <f>SEKTOR_USD!L14</f>
        <v>23.397029105123945</v>
      </c>
      <c r="G14" s="105">
        <f>SEKTOR_TL!L14</f>
        <v>50.326466476282526</v>
      </c>
    </row>
    <row r="15" spans="1:7" ht="13.8" x14ac:dyDescent="0.25">
      <c r="A15" s="96" t="s">
        <v>9</v>
      </c>
      <c r="B15" s="105">
        <f>SEKTOR_USD!D15</f>
        <v>-33.340363892513501</v>
      </c>
      <c r="C15" s="105">
        <f>SEKTOR_TL!D15</f>
        <v>-19.78294514002404</v>
      </c>
      <c r="D15" s="105">
        <f>SEKTOR_USD!H15</f>
        <v>-37.092904732805636</v>
      </c>
      <c r="E15" s="105">
        <f>SEKTOR_TL!H15</f>
        <v>-25.81573895409905</v>
      </c>
      <c r="F15" s="105">
        <f>SEKTOR_USD!L15</f>
        <v>-10.07325925172475</v>
      </c>
      <c r="G15" s="105">
        <f>SEKTOR_TL!L15</f>
        <v>9.5518204648219829</v>
      </c>
    </row>
    <row r="16" spans="1:7" ht="13.8" x14ac:dyDescent="0.25">
      <c r="A16" s="96" t="s">
        <v>10</v>
      </c>
      <c r="B16" s="105">
        <f>SEKTOR_USD!D16</f>
        <v>29.791008875627544</v>
      </c>
      <c r="C16" s="105">
        <f>SEKTOR_TL!D16</f>
        <v>56.18825855154256</v>
      </c>
      <c r="D16" s="105">
        <f>SEKTOR_USD!H16</f>
        <v>6.9377607764591982</v>
      </c>
      <c r="E16" s="105">
        <f>SEKTOR_TL!H16</f>
        <v>26.108171541056908</v>
      </c>
      <c r="F16" s="105">
        <f>SEKTOR_USD!L16</f>
        <v>9.7265798523417235</v>
      </c>
      <c r="G16" s="105">
        <f>SEKTOR_TL!L16</f>
        <v>33.672659279973345</v>
      </c>
    </row>
    <row r="17" spans="1:7" ht="13.8" x14ac:dyDescent="0.25">
      <c r="A17" s="106" t="s">
        <v>11</v>
      </c>
      <c r="B17" s="105">
        <f>SEKTOR_USD!D17</f>
        <v>-6.9407545981590184</v>
      </c>
      <c r="C17" s="105">
        <f>SEKTOR_TL!D17</f>
        <v>11.985888755685266</v>
      </c>
      <c r="D17" s="105">
        <f>SEKTOR_USD!H17</f>
        <v>8.741504042854606</v>
      </c>
      <c r="E17" s="105">
        <f>SEKTOR_TL!H17</f>
        <v>28.235266438154206</v>
      </c>
      <c r="F17" s="105">
        <f>SEKTOR_USD!L17</f>
        <v>7.9877782473662009</v>
      </c>
      <c r="G17" s="105">
        <f>SEKTOR_TL!L17</f>
        <v>31.554391902915363</v>
      </c>
    </row>
    <row r="18" spans="1:7" s="21" customFormat="1" ht="15.6" x14ac:dyDescent="0.3">
      <c r="A18" s="94" t="s">
        <v>12</v>
      </c>
      <c r="B18" s="104">
        <f>SEKTOR_USD!D18</f>
        <v>5.7065287277973091</v>
      </c>
      <c r="C18" s="104">
        <f>SEKTOR_TL!D18</f>
        <v>27.205411087790495</v>
      </c>
      <c r="D18" s="104">
        <f>SEKTOR_USD!H18</f>
        <v>-6.2967825265051225</v>
      </c>
      <c r="E18" s="104">
        <f>SEKTOR_TL!H18</f>
        <v>10.501111462376333</v>
      </c>
      <c r="F18" s="104">
        <f>SEKTOR_USD!L18</f>
        <v>2.5370285226603477</v>
      </c>
      <c r="G18" s="104">
        <f>SEKTOR_TL!L18</f>
        <v>24.914102815699579</v>
      </c>
    </row>
    <row r="19" spans="1:7" ht="13.8" x14ac:dyDescent="0.25">
      <c r="A19" s="96" t="s">
        <v>13</v>
      </c>
      <c r="B19" s="105">
        <f>SEKTOR_USD!D19</f>
        <v>5.7065287277973091</v>
      </c>
      <c r="C19" s="105">
        <f>SEKTOR_TL!D19</f>
        <v>27.205411087790495</v>
      </c>
      <c r="D19" s="105">
        <f>SEKTOR_USD!H19</f>
        <v>-6.2967825265051225</v>
      </c>
      <c r="E19" s="105">
        <f>SEKTOR_TL!H19</f>
        <v>10.501111462376333</v>
      </c>
      <c r="F19" s="105">
        <f>SEKTOR_USD!L19</f>
        <v>2.5370285226603477</v>
      </c>
      <c r="G19" s="105">
        <f>SEKTOR_TL!L19</f>
        <v>24.914102815699579</v>
      </c>
    </row>
    <row r="20" spans="1:7" s="21" customFormat="1" ht="15.6" x14ac:dyDescent="0.3">
      <c r="A20" s="94" t="s">
        <v>109</v>
      </c>
      <c r="B20" s="104">
        <f>SEKTOR_USD!D20</f>
        <v>-1.80827407396449</v>
      </c>
      <c r="C20" s="104">
        <f>SEKTOR_TL!D20</f>
        <v>18.162227179033362</v>
      </c>
      <c r="D20" s="104">
        <f>SEKTOR_USD!H20</f>
        <v>-0.53116054793043688</v>
      </c>
      <c r="E20" s="104">
        <f>SEKTOR_TL!H20</f>
        <v>17.300319153239471</v>
      </c>
      <c r="F20" s="104">
        <f>SEKTOR_USD!L20</f>
        <v>-0.48695339302261365</v>
      </c>
      <c r="G20" s="104">
        <f>SEKTOR_TL!L20</f>
        <v>21.230184982592508</v>
      </c>
    </row>
    <row r="21" spans="1:7" ht="13.8" x14ac:dyDescent="0.25">
      <c r="A21" s="96" t="s">
        <v>108</v>
      </c>
      <c r="B21" s="105">
        <f>SEKTOR_USD!D21</f>
        <v>-1.80827407396449</v>
      </c>
      <c r="C21" s="105">
        <f>SEKTOR_TL!D21</f>
        <v>18.162227179033362</v>
      </c>
      <c r="D21" s="105">
        <f>SEKTOR_USD!H21</f>
        <v>-0.53116054793043688</v>
      </c>
      <c r="E21" s="105">
        <f>SEKTOR_TL!H21</f>
        <v>17.300319153239471</v>
      </c>
      <c r="F21" s="105">
        <f>SEKTOR_USD!L21</f>
        <v>-0.48695339302261365</v>
      </c>
      <c r="G21" s="105">
        <f>SEKTOR_TL!L21</f>
        <v>21.230184982592508</v>
      </c>
    </row>
    <row r="22" spans="1:7" ht="16.8" x14ac:dyDescent="0.3">
      <c r="A22" s="91" t="s">
        <v>14</v>
      </c>
      <c r="B22" s="104">
        <f>SEKTOR_USD!D22</f>
        <v>4.3784779141660062</v>
      </c>
      <c r="C22" s="104">
        <f>SEKTOR_TL!D22</f>
        <v>25.607257674499767</v>
      </c>
      <c r="D22" s="104">
        <f>SEKTOR_USD!H22</f>
        <v>4.9643614126966309</v>
      </c>
      <c r="E22" s="104">
        <f>SEKTOR_TL!H22</f>
        <v>23.781006808249387</v>
      </c>
      <c r="F22" s="104">
        <f>SEKTOR_USD!L22</f>
        <v>2.7943160723056875</v>
      </c>
      <c r="G22" s="104">
        <f>SEKTOR_TL!L22</f>
        <v>25.227539277557799</v>
      </c>
    </row>
    <row r="23" spans="1:7" s="21" customFormat="1" ht="15.6" x14ac:dyDescent="0.3">
      <c r="A23" s="94" t="s">
        <v>15</v>
      </c>
      <c r="B23" s="104">
        <f>SEKTOR_USD!D23</f>
        <v>-3.637815494735027</v>
      </c>
      <c r="C23" s="104">
        <f>SEKTOR_TL!D23</f>
        <v>15.960588630003464</v>
      </c>
      <c r="D23" s="104">
        <f>SEKTOR_USD!H23</f>
        <v>-0.32738355090621363</v>
      </c>
      <c r="E23" s="104">
        <f>SEKTOR_TL!H23</f>
        <v>17.540626639671423</v>
      </c>
      <c r="F23" s="104">
        <f>SEKTOR_USD!L23</f>
        <v>-1.1714379718258168</v>
      </c>
      <c r="G23" s="104">
        <f>SEKTOR_TL!L23</f>
        <v>20.396322540075097</v>
      </c>
    </row>
    <row r="24" spans="1:7" ht="13.8" x14ac:dyDescent="0.25">
      <c r="A24" s="96" t="s">
        <v>16</v>
      </c>
      <c r="B24" s="105">
        <f>SEKTOR_USD!D24</f>
        <v>-1.0077564531779988</v>
      </c>
      <c r="C24" s="105">
        <f>SEKTOR_TL!D24</f>
        <v>19.125556258710059</v>
      </c>
      <c r="D24" s="105">
        <f>SEKTOR_USD!H24</f>
        <v>1.8995921333083747</v>
      </c>
      <c r="E24" s="105">
        <f>SEKTOR_TL!H24</f>
        <v>20.166825557280706</v>
      </c>
      <c r="F24" s="105">
        <f>SEKTOR_USD!L24</f>
        <v>0.81868283913235984</v>
      </c>
      <c r="G24" s="105">
        <f>SEKTOR_TL!L24</f>
        <v>22.820755539328193</v>
      </c>
    </row>
    <row r="25" spans="1:7" ht="13.8" x14ac:dyDescent="0.25">
      <c r="A25" s="96" t="s">
        <v>17</v>
      </c>
      <c r="B25" s="105">
        <f>SEKTOR_USD!D25</f>
        <v>-8.0449635890585132</v>
      </c>
      <c r="C25" s="105">
        <f>SEKTOR_TL!D25</f>
        <v>10.657102726055037</v>
      </c>
      <c r="D25" s="105">
        <f>SEKTOR_USD!H25</f>
        <v>-3.4888835130336004</v>
      </c>
      <c r="E25" s="105">
        <f>SEKTOR_TL!H25</f>
        <v>13.812374087381485</v>
      </c>
      <c r="F25" s="105">
        <f>SEKTOR_USD!L25</f>
        <v>-8.5958755954710888</v>
      </c>
      <c r="G25" s="105">
        <f>SEKTOR_TL!L25</f>
        <v>11.351619587094376</v>
      </c>
    </row>
    <row r="26" spans="1:7" ht="13.8" x14ac:dyDescent="0.25">
      <c r="A26" s="96" t="s">
        <v>18</v>
      </c>
      <c r="B26" s="105">
        <f>SEKTOR_USD!D26</f>
        <v>-10.058682968106341</v>
      </c>
      <c r="C26" s="105">
        <f>SEKTOR_TL!D26</f>
        <v>8.2338276028424389</v>
      </c>
      <c r="D26" s="105">
        <f>SEKTOR_USD!H26</f>
        <v>-6.0016321831424442</v>
      </c>
      <c r="E26" s="105">
        <f>SEKTOR_TL!H26</f>
        <v>10.849172520144203</v>
      </c>
      <c r="F26" s="105">
        <f>SEKTOR_USD!L26</f>
        <v>-3.475697768698184</v>
      </c>
      <c r="G26" s="105">
        <f>SEKTOR_TL!L26</f>
        <v>17.589194721689093</v>
      </c>
    </row>
    <row r="27" spans="1:7" s="21" customFormat="1" ht="15.6" x14ac:dyDescent="0.3">
      <c r="A27" s="94" t="s">
        <v>19</v>
      </c>
      <c r="B27" s="104">
        <f>SEKTOR_USD!D27</f>
        <v>-8.3665111093099593</v>
      </c>
      <c r="C27" s="104">
        <f>SEKTOR_TL!D27</f>
        <v>10.270157993405917</v>
      </c>
      <c r="D27" s="104">
        <f>SEKTOR_USD!H27</f>
        <v>-3.1630032641979855</v>
      </c>
      <c r="E27" s="104">
        <f>SEKTOR_TL!H27</f>
        <v>14.196673908357832</v>
      </c>
      <c r="F27" s="104">
        <f>SEKTOR_USD!L27</f>
        <v>-4.6288085199172642</v>
      </c>
      <c r="G27" s="104">
        <f>SEKTOR_TL!L27</f>
        <v>16.184435904206524</v>
      </c>
    </row>
    <row r="28" spans="1:7" ht="13.8" x14ac:dyDescent="0.25">
      <c r="A28" s="96" t="s">
        <v>20</v>
      </c>
      <c r="B28" s="105">
        <f>SEKTOR_USD!D28</f>
        <v>-8.3665111093099593</v>
      </c>
      <c r="C28" s="105">
        <f>SEKTOR_TL!D28</f>
        <v>10.270157993405917</v>
      </c>
      <c r="D28" s="105">
        <f>SEKTOR_USD!H28</f>
        <v>-3.1630032641979855</v>
      </c>
      <c r="E28" s="105">
        <f>SEKTOR_TL!H28</f>
        <v>14.196673908357832</v>
      </c>
      <c r="F28" s="105">
        <f>SEKTOR_USD!L28</f>
        <v>-4.6288085199172642</v>
      </c>
      <c r="G28" s="105">
        <f>SEKTOR_TL!L28</f>
        <v>16.184435904206524</v>
      </c>
    </row>
    <row r="29" spans="1:7" s="21" customFormat="1" ht="15.6" x14ac:dyDescent="0.3">
      <c r="A29" s="94" t="s">
        <v>21</v>
      </c>
      <c r="B29" s="104">
        <f>SEKTOR_USD!D29</f>
        <v>8.1531179517735772</v>
      </c>
      <c r="C29" s="104">
        <f>SEKTOR_TL!D29</f>
        <v>30.149594306598825</v>
      </c>
      <c r="D29" s="104">
        <f>SEKTOR_USD!H29</f>
        <v>7.4978109249595279</v>
      </c>
      <c r="E29" s="104">
        <f>SEKTOR_TL!H29</f>
        <v>26.768620195356991</v>
      </c>
      <c r="F29" s="104">
        <f>SEKTOR_USD!L29</f>
        <v>4.9305280931283164</v>
      </c>
      <c r="G29" s="104">
        <f>SEKTOR_TL!L29</f>
        <v>27.829945567751789</v>
      </c>
    </row>
    <row r="30" spans="1:7" ht="13.8" x14ac:dyDescent="0.25">
      <c r="A30" s="96" t="s">
        <v>22</v>
      </c>
      <c r="B30" s="105">
        <f>SEKTOR_USD!D30</f>
        <v>-7.3351474657337086</v>
      </c>
      <c r="C30" s="105">
        <f>SEKTOR_TL!D30</f>
        <v>11.5112831901282</v>
      </c>
      <c r="D30" s="105">
        <f>SEKTOR_USD!H30</f>
        <v>-6.2927701226005173</v>
      </c>
      <c r="E30" s="105">
        <f>SEKTOR_TL!H30</f>
        <v>10.505843157861818</v>
      </c>
      <c r="F30" s="105">
        <f>SEKTOR_USD!L30</f>
        <v>-4.6813165064713527</v>
      </c>
      <c r="G30" s="105">
        <f>SEKTOR_TL!L30</f>
        <v>16.120468885407917</v>
      </c>
    </row>
    <row r="31" spans="1:7" ht="13.8" x14ac:dyDescent="0.25">
      <c r="A31" s="96" t="s">
        <v>23</v>
      </c>
      <c r="B31" s="105">
        <f>SEKTOR_USD!D31</f>
        <v>22.939706831822836</v>
      </c>
      <c r="C31" s="105">
        <f>SEKTOR_TL!D31</f>
        <v>47.943519996055237</v>
      </c>
      <c r="D31" s="105">
        <f>SEKTOR_USD!H31</f>
        <v>9.983706321880879</v>
      </c>
      <c r="E31" s="105">
        <f>SEKTOR_TL!H31</f>
        <v>29.70015458388227</v>
      </c>
      <c r="F31" s="105">
        <f>SEKTOR_USD!L31</f>
        <v>8.2841098854554929</v>
      </c>
      <c r="G31" s="105">
        <f>SEKTOR_TL!L31</f>
        <v>31.915393204017505</v>
      </c>
    </row>
    <row r="32" spans="1:7" ht="13.8" x14ac:dyDescent="0.25">
      <c r="A32" s="96" t="s">
        <v>24</v>
      </c>
      <c r="B32" s="105">
        <f>SEKTOR_USD!D32</f>
        <v>118.18802725013988</v>
      </c>
      <c r="C32" s="105">
        <f>SEKTOR_TL!D32</f>
        <v>162.56370382059021</v>
      </c>
      <c r="D32" s="105">
        <f>SEKTOR_USD!H32</f>
        <v>17.618687465331007</v>
      </c>
      <c r="E32" s="105">
        <f>SEKTOR_TL!H32</f>
        <v>38.703835835106823</v>
      </c>
      <c r="F32" s="105">
        <f>SEKTOR_USD!L32</f>
        <v>-5.3587330333642811</v>
      </c>
      <c r="G32" s="105">
        <f>SEKTOR_TL!L32</f>
        <v>15.295216984621101</v>
      </c>
    </row>
    <row r="33" spans="1:7" ht="13.8" x14ac:dyDescent="0.25">
      <c r="A33" s="96" t="s">
        <v>104</v>
      </c>
      <c r="B33" s="105">
        <f>SEKTOR_USD!D33</f>
        <v>12.163976713323787</v>
      </c>
      <c r="C33" s="105">
        <f>SEKTOR_TL!D33</f>
        <v>34.976192471522694</v>
      </c>
      <c r="D33" s="105">
        <f>SEKTOR_USD!H33</f>
        <v>6.1766653953626349</v>
      </c>
      <c r="E33" s="105">
        <f>SEKTOR_TL!H33</f>
        <v>25.210636879946268</v>
      </c>
      <c r="F33" s="105">
        <f>SEKTOR_USD!L33</f>
        <v>5.0290325197311425</v>
      </c>
      <c r="G33" s="105">
        <f>SEKTOR_TL!L33</f>
        <v>27.949947017469523</v>
      </c>
    </row>
    <row r="34" spans="1:7" ht="13.8" x14ac:dyDescent="0.25">
      <c r="A34" s="96" t="s">
        <v>25</v>
      </c>
      <c r="B34" s="105">
        <f>SEKTOR_USD!D34</f>
        <v>-5.3729637791588072</v>
      </c>
      <c r="C34" s="105">
        <f>SEKTOR_TL!D34</f>
        <v>13.872541151055637</v>
      </c>
      <c r="D34" s="105">
        <f>SEKTOR_USD!H34</f>
        <v>-6.2148759506424307</v>
      </c>
      <c r="E34" s="105">
        <f>SEKTOR_TL!H34</f>
        <v>10.59770118376413</v>
      </c>
      <c r="F34" s="105">
        <f>SEKTOR_USD!L34</f>
        <v>-4.8828922253490736</v>
      </c>
      <c r="G34" s="105">
        <f>SEKTOR_TL!L34</f>
        <v>15.874902474562735</v>
      </c>
    </row>
    <row r="35" spans="1:7" ht="13.8" x14ac:dyDescent="0.25">
      <c r="A35" s="96" t="s">
        <v>26</v>
      </c>
      <c r="B35" s="105">
        <f>SEKTOR_USD!D35</f>
        <v>2.6254422723097468</v>
      </c>
      <c r="C35" s="105">
        <f>SEKTOR_TL!D35</f>
        <v>23.497684858537703</v>
      </c>
      <c r="D35" s="105">
        <f>SEKTOR_USD!H35</f>
        <v>7.0731464105410105</v>
      </c>
      <c r="E35" s="105">
        <f>SEKTOR_TL!H35</f>
        <v>26.26782735059528</v>
      </c>
      <c r="F35" s="105">
        <f>SEKTOR_USD!L35</f>
        <v>5.0820361474900242</v>
      </c>
      <c r="G35" s="105">
        <f>SEKTOR_TL!L35</f>
        <v>28.01451784327627</v>
      </c>
    </row>
    <row r="36" spans="1:7" ht="13.8" x14ac:dyDescent="0.25">
      <c r="A36" s="96" t="s">
        <v>27</v>
      </c>
      <c r="B36" s="105">
        <f>SEKTOR_USD!D36</f>
        <v>3.6324190846332156</v>
      </c>
      <c r="C36" s="105">
        <f>SEKTOR_TL!D36</f>
        <v>24.709463363698227</v>
      </c>
      <c r="D36" s="105">
        <f>SEKTOR_USD!H36</f>
        <v>3.5159035098241134</v>
      </c>
      <c r="E36" s="105">
        <f>SEKTOR_TL!H36</f>
        <v>22.072888213291346</v>
      </c>
      <c r="F36" s="105">
        <f>SEKTOR_USD!L36</f>
        <v>4.9698775138566509</v>
      </c>
      <c r="G36" s="105">
        <f>SEKTOR_TL!L36</f>
        <v>27.877882373190904</v>
      </c>
    </row>
    <row r="37" spans="1:7" ht="13.8" x14ac:dyDescent="0.25">
      <c r="A37" s="96" t="s">
        <v>105</v>
      </c>
      <c r="B37" s="105">
        <f>SEKTOR_USD!D37</f>
        <v>-0.90206164158429492</v>
      </c>
      <c r="C37" s="105">
        <f>SEKTOR_TL!D37</f>
        <v>19.252747569601024</v>
      </c>
      <c r="D37" s="105">
        <f>SEKTOR_USD!H37</f>
        <v>0.41004114214169679</v>
      </c>
      <c r="E37" s="105">
        <f>SEKTOR_TL!H37</f>
        <v>18.410247239675332</v>
      </c>
      <c r="F37" s="105">
        <f>SEKTOR_USD!L37</f>
        <v>-2.5630187984562358</v>
      </c>
      <c r="G37" s="105">
        <f>SEKTOR_TL!L37</f>
        <v>18.701051349183768</v>
      </c>
    </row>
    <row r="38" spans="1:7" ht="13.8" x14ac:dyDescent="0.25">
      <c r="A38" s="106" t="s">
        <v>28</v>
      </c>
      <c r="B38" s="105">
        <f>SEKTOR_USD!D38</f>
        <v>44.858795845979401</v>
      </c>
      <c r="C38" s="105">
        <f>SEKTOR_TL!D38</f>
        <v>74.320573166494356</v>
      </c>
      <c r="D38" s="105">
        <f>SEKTOR_USD!H38</f>
        <v>61.962980626120192</v>
      </c>
      <c r="E38" s="105">
        <f>SEKTOR_TL!H38</f>
        <v>90.997597067656926</v>
      </c>
      <c r="F38" s="105">
        <f>SEKTOR_USD!L38</f>
        <v>20.408036426551206</v>
      </c>
      <c r="G38" s="105">
        <f>SEKTOR_TL!L38</f>
        <v>46.685173724327129</v>
      </c>
    </row>
    <row r="39" spans="1:7" ht="13.8" x14ac:dyDescent="0.25">
      <c r="A39" s="106" t="s">
        <v>106</v>
      </c>
      <c r="B39" s="105">
        <f>SEKTOR_USD!D39</f>
        <v>-24.332233913128263</v>
      </c>
      <c r="C39" s="105">
        <f>SEKTOR_TL!D39</f>
        <v>-8.9427170959200684</v>
      </c>
      <c r="D39" s="105">
        <f>SEKTOR_USD!H39</f>
        <v>28.535965475943719</v>
      </c>
      <c r="E39" s="105">
        <f>SEKTOR_TL!H39</f>
        <v>51.578221441531745</v>
      </c>
      <c r="F39" s="105">
        <f>SEKTOR_USD!L39</f>
        <v>26.994375635687767</v>
      </c>
      <c r="G39" s="105">
        <f>SEKTOR_TL!L39</f>
        <v>54.708876624663652</v>
      </c>
    </row>
    <row r="40" spans="1:7" ht="13.8" x14ac:dyDescent="0.25">
      <c r="A40" s="106" t="s">
        <v>29</v>
      </c>
      <c r="B40" s="105">
        <f>SEKTOR_USD!D40</f>
        <v>1.047470970940068</v>
      </c>
      <c r="C40" s="105">
        <f>SEKTOR_TL!D40</f>
        <v>21.598781446503875</v>
      </c>
      <c r="D40" s="105">
        <f>SEKTOR_USD!H40</f>
        <v>4.4840479816973993</v>
      </c>
      <c r="E40" s="105">
        <f>SEKTOR_TL!H40</f>
        <v>23.214589032992798</v>
      </c>
      <c r="F40" s="105">
        <f>SEKTOR_USD!L40</f>
        <v>1.5604739610382814</v>
      </c>
      <c r="G40" s="105">
        <f>SEKTOR_TL!L40</f>
        <v>23.724430765776269</v>
      </c>
    </row>
    <row r="41" spans="1:7" ht="16.8" x14ac:dyDescent="0.3">
      <c r="A41" s="91" t="s">
        <v>30</v>
      </c>
      <c r="B41" s="104">
        <f>SEKTOR_USD!D41</f>
        <v>-2.2631866572545207</v>
      </c>
      <c r="C41" s="104">
        <f>SEKTOR_TL!D41</f>
        <v>17.614793232777959</v>
      </c>
      <c r="D41" s="104">
        <f>SEKTOR_USD!H41</f>
        <v>-1.3201057480575746</v>
      </c>
      <c r="E41" s="104">
        <f>SEKTOR_TL!H41</f>
        <v>16.36994211979755</v>
      </c>
      <c r="F41" s="104">
        <f>SEKTOR_USD!L41</f>
        <v>2.6505866996335041</v>
      </c>
      <c r="G41" s="104">
        <f>SEKTOR_TL!L41</f>
        <v>25.052443257180716</v>
      </c>
    </row>
    <row r="42" spans="1:7" ht="13.8" x14ac:dyDescent="0.25">
      <c r="A42" s="96" t="s">
        <v>31</v>
      </c>
      <c r="B42" s="105">
        <f>SEKTOR_USD!D42</f>
        <v>-2.2631866572545207</v>
      </c>
      <c r="C42" s="105">
        <f>SEKTOR_TL!D42</f>
        <v>17.614793232777959</v>
      </c>
      <c r="D42" s="105">
        <f>SEKTOR_USD!H42</f>
        <v>-1.3201057480575746</v>
      </c>
      <c r="E42" s="105">
        <f>SEKTOR_TL!H42</f>
        <v>16.36994211979755</v>
      </c>
      <c r="F42" s="105">
        <f>SEKTOR_USD!L42</f>
        <v>2.6505866996335041</v>
      </c>
      <c r="G42" s="105">
        <f>SEKTOR_TL!L42</f>
        <v>25.052443257180716</v>
      </c>
    </row>
    <row r="43" spans="1:7" ht="17.399999999999999" x14ac:dyDescent="0.3">
      <c r="A43" s="107" t="s">
        <v>39</v>
      </c>
      <c r="B43" s="108">
        <f>SEKTOR_USD!D43</f>
        <v>3.3986867034501227</v>
      </c>
      <c r="C43" s="108">
        <f>SEKTOR_TL!D43</f>
        <v>24.428193852810349</v>
      </c>
      <c r="D43" s="108">
        <f>SEKTOR_USD!H43</f>
        <v>3.9896767529595962</v>
      </c>
      <c r="E43" s="108">
        <f>SEKTOR_TL!H43</f>
        <v>22.631593360875144</v>
      </c>
      <c r="F43" s="108">
        <f>SEKTOR_USD!L43</f>
        <v>2.4016575048642999</v>
      </c>
      <c r="G43" s="108">
        <f>SEKTOR_TL!L43</f>
        <v>24.749189228102257</v>
      </c>
    </row>
    <row r="44" spans="1:7" ht="13.8" hidden="1" x14ac:dyDescent="0.25">
      <c r="A44" s="41" t="s">
        <v>33</v>
      </c>
      <c r="B44" s="46"/>
      <c r="C44" s="46"/>
      <c r="D44" s="40" t="e">
        <f>SEKTOR_USD!#REF!</f>
        <v>#REF!</v>
      </c>
      <c r="E44" s="40" t="e">
        <f>SEKTOR_TL!H44</f>
        <v>#REF!</v>
      </c>
      <c r="F44" s="40" t="e">
        <f>SEKTOR_USD!#REF!</f>
        <v>#REF!</v>
      </c>
      <c r="G44" s="40" t="e">
        <f>SEKTOR_TL!L44</f>
        <v>#REF!</v>
      </c>
    </row>
    <row r="45" spans="1:7" s="22" customFormat="1" ht="17.399999999999999" hidden="1" x14ac:dyDescent="0.3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7.399999999999999" x14ac:dyDescent="0.3">
      <c r="A46" s="23"/>
      <c r="B46" s="25"/>
      <c r="C46" s="25"/>
      <c r="D46" s="25"/>
      <c r="E46" s="25"/>
    </row>
    <row r="47" spans="1:7" x14ac:dyDescent="0.25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O6" sqref="O6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0" t="s">
        <v>123</v>
      </c>
      <c r="D2" s="140"/>
      <c r="E2" s="140"/>
      <c r="F2" s="140"/>
      <c r="G2" s="140"/>
      <c r="H2" s="140"/>
      <c r="I2" s="140"/>
      <c r="J2" s="140"/>
      <c r="K2" s="140"/>
    </row>
    <row r="6" spans="1:13" ht="22.5" customHeight="1" x14ac:dyDescent="0.25">
      <c r="A6" s="148" t="s">
        <v>112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24" customHeight="1" x14ac:dyDescent="0.25">
      <c r="A7" s="49"/>
      <c r="B7" s="136" t="s">
        <v>125</v>
      </c>
      <c r="C7" s="136"/>
      <c r="D7" s="136"/>
      <c r="E7" s="136"/>
      <c r="F7" s="136" t="s">
        <v>126</v>
      </c>
      <c r="G7" s="136"/>
      <c r="H7" s="136"/>
      <c r="I7" s="136"/>
      <c r="J7" s="136" t="s">
        <v>103</v>
      </c>
      <c r="K7" s="136"/>
      <c r="L7" s="136"/>
      <c r="M7" s="136"/>
    </row>
    <row r="8" spans="1:13" ht="64.8" x14ac:dyDescent="0.3">
      <c r="A8" s="50" t="s">
        <v>40</v>
      </c>
      <c r="B8" s="70">
        <v>2024</v>
      </c>
      <c r="C8" s="71">
        <v>2025</v>
      </c>
      <c r="D8" s="7" t="s">
        <v>115</v>
      </c>
      <c r="E8" s="7" t="s">
        <v>116</v>
      </c>
      <c r="F8" s="5">
        <v>2024</v>
      </c>
      <c r="G8" s="6">
        <v>2025</v>
      </c>
      <c r="H8" s="7" t="s">
        <v>115</v>
      </c>
      <c r="I8" s="7" t="s">
        <v>116</v>
      </c>
      <c r="J8" s="5" t="s">
        <v>127</v>
      </c>
      <c r="K8" s="5" t="s">
        <v>128</v>
      </c>
      <c r="L8" s="7" t="s">
        <v>115</v>
      </c>
      <c r="M8" s="7" t="s">
        <v>116</v>
      </c>
    </row>
    <row r="9" spans="1:13" ht="22.5" customHeight="1" x14ac:dyDescent="0.3">
      <c r="A9" s="51" t="s">
        <v>197</v>
      </c>
      <c r="B9" s="74">
        <v>6234002.1144399997</v>
      </c>
      <c r="C9" s="74">
        <v>6555986.9036100004</v>
      </c>
      <c r="D9" s="63">
        <f>(C9-B9)/B9*100</f>
        <v>5.1649772210403651</v>
      </c>
      <c r="E9" s="76">
        <f t="shared" ref="E9:E23" si="0">C9/C$23*100</f>
        <v>30.420074830401234</v>
      </c>
      <c r="F9" s="74">
        <v>28020925.45431</v>
      </c>
      <c r="G9" s="74">
        <v>29396235.572170001</v>
      </c>
      <c r="H9" s="63">
        <f t="shared" ref="H9:H22" si="1">(G9-F9)/F9*100</f>
        <v>4.9081538013529782</v>
      </c>
      <c r="I9" s="65">
        <f t="shared" ref="I9:I23" si="2">G9/G$23*100</f>
        <v>30.558248724317416</v>
      </c>
      <c r="J9" s="74">
        <v>68164246.490209997</v>
      </c>
      <c r="K9" s="74">
        <v>69430267.620320007</v>
      </c>
      <c r="L9" s="63">
        <f t="shared" ref="L9:L23" si="3">(K9-J9)/J9*100</f>
        <v>1.8573096532239102</v>
      </c>
      <c r="M9" s="76">
        <f t="shared" ref="M9:M23" si="4">K9/K$23*100</f>
        <v>30.234122742137536</v>
      </c>
    </row>
    <row r="10" spans="1:13" ht="22.5" customHeight="1" x14ac:dyDescent="0.3">
      <c r="A10" s="51" t="s">
        <v>198</v>
      </c>
      <c r="B10" s="74">
        <v>3390645.0880499999</v>
      </c>
      <c r="C10" s="74">
        <v>4152632.0466999998</v>
      </c>
      <c r="D10" s="63">
        <f t="shared" ref="D10:D23" si="5">(C10-B10)/B10*100</f>
        <v>22.473214944718016</v>
      </c>
      <c r="E10" s="76">
        <f t="shared" si="0"/>
        <v>19.268399931393596</v>
      </c>
      <c r="F10" s="74">
        <v>15704827.105629999</v>
      </c>
      <c r="G10" s="74">
        <v>17216075.503559999</v>
      </c>
      <c r="H10" s="63">
        <f t="shared" si="1"/>
        <v>9.6228273496130043</v>
      </c>
      <c r="I10" s="65">
        <f t="shared" si="2"/>
        <v>17.896615231661752</v>
      </c>
      <c r="J10" s="74">
        <v>37254654.846150003</v>
      </c>
      <c r="K10" s="74">
        <v>40137843.370460004</v>
      </c>
      <c r="L10" s="63">
        <f t="shared" si="3"/>
        <v>7.7391363205931203</v>
      </c>
      <c r="M10" s="76">
        <f t="shared" si="4"/>
        <v>17.478435913618991</v>
      </c>
    </row>
    <row r="11" spans="1:13" ht="22.5" customHeight="1" x14ac:dyDescent="0.3">
      <c r="A11" s="51" t="s">
        <v>199</v>
      </c>
      <c r="B11" s="74">
        <v>2744549.8704300001</v>
      </c>
      <c r="C11" s="74">
        <v>2625845.5476199999</v>
      </c>
      <c r="D11" s="63">
        <f t="shared" si="5"/>
        <v>-4.3250925803509768</v>
      </c>
      <c r="E11" s="76">
        <f t="shared" si="0"/>
        <v>12.18404173560687</v>
      </c>
      <c r="F11" s="74">
        <v>10597874.26519</v>
      </c>
      <c r="G11" s="74">
        <v>11650196.70362</v>
      </c>
      <c r="H11" s="63">
        <f t="shared" si="1"/>
        <v>9.9295614582490419</v>
      </c>
      <c r="I11" s="65">
        <f t="shared" si="2"/>
        <v>12.110721037134569</v>
      </c>
      <c r="J11" s="74">
        <v>26207731.748369999</v>
      </c>
      <c r="K11" s="74">
        <v>28236733.911090001</v>
      </c>
      <c r="L11" s="63">
        <f t="shared" si="3"/>
        <v>7.7419983621672905</v>
      </c>
      <c r="M11" s="76">
        <f t="shared" si="4"/>
        <v>12.295975633761175</v>
      </c>
    </row>
    <row r="12" spans="1:13" ht="22.5" customHeight="1" x14ac:dyDescent="0.3">
      <c r="A12" s="51" t="s">
        <v>200</v>
      </c>
      <c r="B12" s="74">
        <v>1859826.04263</v>
      </c>
      <c r="C12" s="74">
        <v>1731903.14023</v>
      </c>
      <c r="D12" s="63">
        <f t="shared" si="5"/>
        <v>-6.8782186864693466</v>
      </c>
      <c r="E12" s="76">
        <f t="shared" si="0"/>
        <v>8.0361086590629291</v>
      </c>
      <c r="F12" s="74">
        <v>8424221.5163100008</v>
      </c>
      <c r="G12" s="74">
        <v>8082048.8354000002</v>
      </c>
      <c r="H12" s="63">
        <f t="shared" si="1"/>
        <v>-4.0617721203974222</v>
      </c>
      <c r="I12" s="65">
        <f t="shared" si="2"/>
        <v>8.4015267161638754</v>
      </c>
      <c r="J12" s="74">
        <v>20909567.12057</v>
      </c>
      <c r="K12" s="74">
        <v>20158172.914980002</v>
      </c>
      <c r="L12" s="63">
        <f t="shared" si="3"/>
        <v>-3.5935426173926226</v>
      </c>
      <c r="M12" s="76">
        <f t="shared" si="4"/>
        <v>8.7780833209746554</v>
      </c>
    </row>
    <row r="13" spans="1:13" ht="22.5" customHeight="1" x14ac:dyDescent="0.3">
      <c r="A13" s="52" t="s">
        <v>201</v>
      </c>
      <c r="B13" s="74">
        <v>1678974.6534800001</v>
      </c>
      <c r="C13" s="74">
        <v>1643581.83287</v>
      </c>
      <c r="D13" s="63">
        <f t="shared" si="5"/>
        <v>-2.1080020795216639</v>
      </c>
      <c r="E13" s="76">
        <f t="shared" si="0"/>
        <v>7.6262938106637295</v>
      </c>
      <c r="F13" s="74">
        <v>7674791.6588500002</v>
      </c>
      <c r="G13" s="74">
        <v>7582627.0762599995</v>
      </c>
      <c r="H13" s="63">
        <f t="shared" si="1"/>
        <v>-1.2008740652096184</v>
      </c>
      <c r="I13" s="65">
        <f t="shared" si="2"/>
        <v>7.8823631553511895</v>
      </c>
      <c r="J13" s="74">
        <v>18326172.72721</v>
      </c>
      <c r="K13" s="74">
        <v>18304245.529899999</v>
      </c>
      <c r="L13" s="63">
        <f t="shared" si="3"/>
        <v>-0.11964962699191412</v>
      </c>
      <c r="M13" s="76">
        <f t="shared" si="4"/>
        <v>7.9707716104388568</v>
      </c>
    </row>
    <row r="14" spans="1:13" ht="22.5" customHeight="1" x14ac:dyDescent="0.3">
      <c r="A14" s="51" t="s">
        <v>202</v>
      </c>
      <c r="B14" s="74">
        <v>1619743.4022599999</v>
      </c>
      <c r="C14" s="74">
        <v>1353711.6683799999</v>
      </c>
      <c r="D14" s="63">
        <f t="shared" si="5"/>
        <v>-16.42431347513504</v>
      </c>
      <c r="E14" s="76">
        <f t="shared" si="0"/>
        <v>6.2812831777060847</v>
      </c>
      <c r="F14" s="74">
        <v>7333925.8702600002</v>
      </c>
      <c r="G14" s="74">
        <v>7020422.0117800003</v>
      </c>
      <c r="H14" s="63">
        <f t="shared" si="1"/>
        <v>-4.274707217198606</v>
      </c>
      <c r="I14" s="65">
        <f t="shared" si="2"/>
        <v>7.2979345079390914</v>
      </c>
      <c r="J14" s="74">
        <v>17489462.259020001</v>
      </c>
      <c r="K14" s="74">
        <v>16888705.179469999</v>
      </c>
      <c r="L14" s="63">
        <f t="shared" si="3"/>
        <v>-3.4349659849614174</v>
      </c>
      <c r="M14" s="76">
        <f t="shared" si="4"/>
        <v>7.3543600342169686</v>
      </c>
    </row>
    <row r="15" spans="1:13" ht="22.5" customHeight="1" x14ac:dyDescent="0.3">
      <c r="A15" s="51" t="s">
        <v>203</v>
      </c>
      <c r="B15" s="74">
        <v>1064513.05559</v>
      </c>
      <c r="C15" s="74">
        <v>1286576.46646</v>
      </c>
      <c r="D15" s="63">
        <f t="shared" si="5"/>
        <v>20.860562461295761</v>
      </c>
      <c r="E15" s="76">
        <f t="shared" si="0"/>
        <v>5.9697728137918533</v>
      </c>
      <c r="F15" s="74">
        <v>4893011.8203800004</v>
      </c>
      <c r="G15" s="74">
        <v>5176640.6752199996</v>
      </c>
      <c r="H15" s="63">
        <f t="shared" si="1"/>
        <v>5.7966108656972768</v>
      </c>
      <c r="I15" s="65">
        <f t="shared" si="2"/>
        <v>5.381269752088663</v>
      </c>
      <c r="J15" s="74">
        <v>12006929.211990001</v>
      </c>
      <c r="K15" s="74">
        <v>12328639.057050001</v>
      </c>
      <c r="L15" s="63">
        <f t="shared" si="3"/>
        <v>2.6793682163024992</v>
      </c>
      <c r="M15" s="76">
        <f t="shared" si="4"/>
        <v>5.3686324317907399</v>
      </c>
    </row>
    <row r="16" spans="1:13" ht="22.5" customHeight="1" x14ac:dyDescent="0.3">
      <c r="A16" s="51" t="s">
        <v>204</v>
      </c>
      <c r="B16" s="74">
        <v>1045481.60369</v>
      </c>
      <c r="C16" s="74">
        <v>1062593.6724400001</v>
      </c>
      <c r="D16" s="63">
        <f t="shared" si="5"/>
        <v>1.6367642136985951</v>
      </c>
      <c r="E16" s="76">
        <f t="shared" si="0"/>
        <v>4.9304825505579668</v>
      </c>
      <c r="F16" s="74">
        <v>4760081.9850199996</v>
      </c>
      <c r="G16" s="74">
        <v>4910239.9251399999</v>
      </c>
      <c r="H16" s="63">
        <f t="shared" si="1"/>
        <v>3.1545242412325694</v>
      </c>
      <c r="I16" s="65">
        <f t="shared" si="2"/>
        <v>5.1043383619688898</v>
      </c>
      <c r="J16" s="74">
        <v>12055500.19503</v>
      </c>
      <c r="K16" s="74">
        <v>11843672.12331</v>
      </c>
      <c r="L16" s="63">
        <f t="shared" si="3"/>
        <v>-1.7571072812667583</v>
      </c>
      <c r="M16" s="76">
        <f t="shared" si="4"/>
        <v>5.1574486022719555</v>
      </c>
    </row>
    <row r="17" spans="1:13" ht="22.5" customHeight="1" x14ac:dyDescent="0.3">
      <c r="A17" s="51" t="s">
        <v>205</v>
      </c>
      <c r="B17" s="74">
        <v>347260.33753999998</v>
      </c>
      <c r="C17" s="74">
        <v>339153.40996000002</v>
      </c>
      <c r="D17" s="63">
        <f t="shared" si="5"/>
        <v>-2.3345388757695784</v>
      </c>
      <c r="E17" s="76">
        <f t="shared" si="0"/>
        <v>1.5736871140312889</v>
      </c>
      <c r="F17" s="74">
        <v>1405730.57369</v>
      </c>
      <c r="G17" s="74">
        <v>1484980.76896</v>
      </c>
      <c r="H17" s="63">
        <f t="shared" si="1"/>
        <v>5.6376518198626551</v>
      </c>
      <c r="I17" s="65">
        <f t="shared" si="2"/>
        <v>1.5436810464149517</v>
      </c>
      <c r="J17" s="74">
        <v>3253903.2575099999</v>
      </c>
      <c r="K17" s="74">
        <v>3566772.1950500002</v>
      </c>
      <c r="L17" s="63">
        <f t="shared" si="3"/>
        <v>9.6151886758741103</v>
      </c>
      <c r="M17" s="76">
        <f t="shared" si="4"/>
        <v>1.5531875655168041</v>
      </c>
    </row>
    <row r="18" spans="1:13" ht="22.5" customHeight="1" x14ac:dyDescent="0.3">
      <c r="A18" s="51" t="s">
        <v>206</v>
      </c>
      <c r="B18" s="74">
        <v>235995.08788000001</v>
      </c>
      <c r="C18" s="74">
        <v>242783.91497000001</v>
      </c>
      <c r="D18" s="63">
        <f t="shared" si="5"/>
        <v>2.8766815237493519</v>
      </c>
      <c r="E18" s="76">
        <f t="shared" si="0"/>
        <v>1.1265283121505938</v>
      </c>
      <c r="F18" s="74">
        <v>1109133.3558700001</v>
      </c>
      <c r="G18" s="74">
        <v>1186808.7547800001</v>
      </c>
      <c r="H18" s="63">
        <f t="shared" si="1"/>
        <v>7.003251547607789</v>
      </c>
      <c r="I18" s="65">
        <f t="shared" si="2"/>
        <v>1.2337224957844319</v>
      </c>
      <c r="J18" s="74">
        <v>2662871.9532400002</v>
      </c>
      <c r="K18" s="74">
        <v>2715672.8976500002</v>
      </c>
      <c r="L18" s="63">
        <f t="shared" si="3"/>
        <v>1.9828570557347085</v>
      </c>
      <c r="M18" s="76">
        <f t="shared" si="4"/>
        <v>1.1825676398662854</v>
      </c>
    </row>
    <row r="19" spans="1:13" ht="22.5" customHeight="1" x14ac:dyDescent="0.3">
      <c r="A19" s="51" t="s">
        <v>207</v>
      </c>
      <c r="B19" s="74">
        <v>273425.20475999999</v>
      </c>
      <c r="C19" s="74">
        <v>289598.09787</v>
      </c>
      <c r="D19" s="63">
        <f t="shared" si="5"/>
        <v>5.9149240188722993</v>
      </c>
      <c r="E19" s="76">
        <f t="shared" si="0"/>
        <v>1.3437482315738503</v>
      </c>
      <c r="F19" s="74">
        <v>1108081.0852999999</v>
      </c>
      <c r="G19" s="74">
        <v>1114789.50131</v>
      </c>
      <c r="H19" s="63">
        <f t="shared" si="1"/>
        <v>0.60540840368047788</v>
      </c>
      <c r="I19" s="65">
        <f t="shared" si="2"/>
        <v>1.1588563703217742</v>
      </c>
      <c r="J19" s="74">
        <v>2730346.6261800001</v>
      </c>
      <c r="K19" s="74">
        <v>2609462.3884100001</v>
      </c>
      <c r="L19" s="63">
        <f t="shared" si="3"/>
        <v>-4.4274319095933947</v>
      </c>
      <c r="M19" s="76">
        <f t="shared" si="4"/>
        <v>1.1363171833589381</v>
      </c>
    </row>
    <row r="20" spans="1:13" ht="22.5" customHeight="1" x14ac:dyDescent="0.3">
      <c r="A20" s="51" t="s">
        <v>208</v>
      </c>
      <c r="B20" s="74">
        <v>188138.46093999999</v>
      </c>
      <c r="C20" s="74">
        <v>148701.86327999999</v>
      </c>
      <c r="D20" s="63">
        <f t="shared" si="5"/>
        <v>-20.961475640314124</v>
      </c>
      <c r="E20" s="76">
        <f t="shared" si="0"/>
        <v>0.68998335031860014</v>
      </c>
      <c r="F20" s="74">
        <v>842415.19726000004</v>
      </c>
      <c r="G20" s="74">
        <v>804242.03321000002</v>
      </c>
      <c r="H20" s="63">
        <f t="shared" si="1"/>
        <v>-4.5313954655804238</v>
      </c>
      <c r="I20" s="65">
        <f t="shared" si="2"/>
        <v>0.83603317251439935</v>
      </c>
      <c r="J20" s="74">
        <v>1820015.08008</v>
      </c>
      <c r="K20" s="74">
        <v>1974806.51642</v>
      </c>
      <c r="L20" s="63">
        <f t="shared" si="3"/>
        <v>8.5049535047366778</v>
      </c>
      <c r="M20" s="76">
        <f t="shared" si="4"/>
        <v>0.85994976911108922</v>
      </c>
    </row>
    <row r="21" spans="1:13" ht="22.5" customHeight="1" x14ac:dyDescent="0.3">
      <c r="A21" s="51" t="s">
        <v>209</v>
      </c>
      <c r="B21" s="74">
        <v>122539.84448</v>
      </c>
      <c r="C21" s="74">
        <v>117122.14327</v>
      </c>
      <c r="D21" s="63">
        <f t="shared" si="5"/>
        <v>-4.4211751965167823</v>
      </c>
      <c r="E21" s="76">
        <f t="shared" si="0"/>
        <v>0.54345202559945827</v>
      </c>
      <c r="F21" s="74">
        <v>583748.25064999994</v>
      </c>
      <c r="G21" s="74">
        <v>567371.77873999998</v>
      </c>
      <c r="H21" s="63">
        <f t="shared" si="1"/>
        <v>-2.8053997406869939</v>
      </c>
      <c r="I21" s="65">
        <f t="shared" si="2"/>
        <v>0.58979959836454121</v>
      </c>
      <c r="J21" s="74">
        <v>1303937.31443</v>
      </c>
      <c r="K21" s="74">
        <v>1416200.8973999999</v>
      </c>
      <c r="L21" s="63">
        <f t="shared" si="3"/>
        <v>8.6095843509988441</v>
      </c>
      <c r="M21" s="76">
        <f t="shared" si="4"/>
        <v>0.61669921818053874</v>
      </c>
    </row>
    <row r="22" spans="1:13" ht="22.5" customHeight="1" x14ac:dyDescent="0.3">
      <c r="A22" s="51" t="s">
        <v>210</v>
      </c>
      <c r="B22" s="74">
        <v>38027.523710000001</v>
      </c>
      <c r="C22" s="74">
        <v>1324.0080700000001</v>
      </c>
      <c r="D22" s="63">
        <f t="shared" si="5"/>
        <v>-96.518290067749447</v>
      </c>
      <c r="E22" s="76">
        <f t="shared" si="0"/>
        <v>6.1434571419410914E-3</v>
      </c>
      <c r="F22" s="74">
        <v>47897.938479999997</v>
      </c>
      <c r="G22" s="74">
        <v>4703.8884699999999</v>
      </c>
      <c r="H22" s="63">
        <f t="shared" si="1"/>
        <v>-90.179350888005075</v>
      </c>
      <c r="I22" s="65">
        <f t="shared" si="2"/>
        <v>4.889829974481251E-3</v>
      </c>
      <c r="J22" s="74">
        <v>70872.673169999995</v>
      </c>
      <c r="K22" s="74">
        <v>30883.035339999999</v>
      </c>
      <c r="L22" s="63">
        <f t="shared" si="3"/>
        <v>-56.424621848364801</v>
      </c>
      <c r="M22" s="76">
        <f t="shared" si="4"/>
        <v>1.3448334755461333E-2</v>
      </c>
    </row>
    <row r="23" spans="1:13" ht="24" customHeight="1" x14ac:dyDescent="0.25">
      <c r="A23" s="67" t="s">
        <v>41</v>
      </c>
      <c r="B23" s="75">
        <f>SUM(B9:B22)</f>
        <v>20843122.289880004</v>
      </c>
      <c r="C23" s="75">
        <f>SUM(C9:C22)</f>
        <v>21551514.71573</v>
      </c>
      <c r="D23" s="73">
        <f t="shared" si="5"/>
        <v>3.3986867034501036</v>
      </c>
      <c r="E23" s="77">
        <f t="shared" si="0"/>
        <v>100</v>
      </c>
      <c r="F23" s="66">
        <f>SUM(F9:F22)</f>
        <v>92506666.077199996</v>
      </c>
      <c r="G23" s="66">
        <f>SUM(G9:G22)</f>
        <v>96197383.028619975</v>
      </c>
      <c r="H23" s="73">
        <f>(G23-F23)/F23*100</f>
        <v>3.9896767529595638</v>
      </c>
      <c r="I23" s="69">
        <f t="shared" si="2"/>
        <v>100</v>
      </c>
      <c r="J23" s="75">
        <f>SUM(J9:J22)</f>
        <v>224256211.50316003</v>
      </c>
      <c r="K23" s="75">
        <f>SUM(K9:K22)</f>
        <v>229642077.63685003</v>
      </c>
      <c r="L23" s="73">
        <f t="shared" si="3"/>
        <v>2.4016575048642999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O7" sqref="O7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1"/>
      <c r="I26" s="151"/>
      <c r="N26" t="s">
        <v>42</v>
      </c>
    </row>
    <row r="27" spans="3:14" x14ac:dyDescent="0.25">
      <c r="H27" s="151"/>
      <c r="I27" s="15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1"/>
      <c r="I39" s="151"/>
    </row>
    <row r="40" spans="8:9" x14ac:dyDescent="0.25">
      <c r="H40" s="151"/>
      <c r="I40" s="15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1"/>
      <c r="I51" s="151"/>
    </row>
    <row r="52" spans="3:9" x14ac:dyDescent="0.25">
      <c r="H52" s="151"/>
      <c r="I52" s="15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K15" sqref="K15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119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167</v>
      </c>
      <c r="C5" s="78">
        <v>1577963.7129200001</v>
      </c>
      <c r="D5" s="78">
        <v>1486844.5405600001</v>
      </c>
      <c r="E5" s="78">
        <v>1667999.60607</v>
      </c>
      <c r="F5" s="78">
        <v>1591069.0861200001</v>
      </c>
      <c r="G5" s="78">
        <v>1829897.8844000001</v>
      </c>
      <c r="H5" s="78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8153774.8300700001</v>
      </c>
      <c r="P5" s="56">
        <f t="shared" ref="P5:P24" si="0">O5/O$26*100</f>
        <v>8.4760879905060893</v>
      </c>
    </row>
    <row r="6" spans="1:16" x14ac:dyDescent="0.25">
      <c r="A6" s="53" t="s">
        <v>97</v>
      </c>
      <c r="B6" s="54" t="s">
        <v>168</v>
      </c>
      <c r="C6" s="78">
        <v>1085549.83503</v>
      </c>
      <c r="D6" s="78">
        <v>986188.64017999999</v>
      </c>
      <c r="E6" s="78">
        <v>1037596.07867</v>
      </c>
      <c r="F6" s="78">
        <v>1041364.26671</v>
      </c>
      <c r="G6" s="78">
        <v>1347047.7978099999</v>
      </c>
      <c r="H6" s="78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5497746.6184</v>
      </c>
      <c r="P6" s="56">
        <f t="shared" si="0"/>
        <v>5.7150687942980207</v>
      </c>
    </row>
    <row r="7" spans="1:16" x14ac:dyDescent="0.25">
      <c r="A7" s="53" t="s">
        <v>96</v>
      </c>
      <c r="B7" s="54" t="s">
        <v>169</v>
      </c>
      <c r="C7" s="78">
        <v>1078454.852</v>
      </c>
      <c r="D7" s="78">
        <v>928841.44168000005</v>
      </c>
      <c r="E7" s="78">
        <v>1117249.75826</v>
      </c>
      <c r="F7" s="78">
        <v>976416.88292</v>
      </c>
      <c r="G7" s="78">
        <v>1264355.52994</v>
      </c>
      <c r="H7" s="78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5365318.4648000002</v>
      </c>
      <c r="P7" s="56">
        <f t="shared" si="0"/>
        <v>5.5774058460652176</v>
      </c>
    </row>
    <row r="8" spans="1:16" x14ac:dyDescent="0.25">
      <c r="A8" s="53" t="s">
        <v>95</v>
      </c>
      <c r="B8" s="54" t="s">
        <v>170</v>
      </c>
      <c r="C8" s="78">
        <v>932586.12078</v>
      </c>
      <c r="D8" s="78">
        <v>1059823.00055</v>
      </c>
      <c r="E8" s="78">
        <v>1175116.0518499999</v>
      </c>
      <c r="F8" s="78">
        <v>1025348.34176</v>
      </c>
      <c r="G8" s="78">
        <v>1144541.7394000001</v>
      </c>
      <c r="H8" s="78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5337415.2543400005</v>
      </c>
      <c r="P8" s="56">
        <f t="shared" si="0"/>
        <v>5.5483996407179283</v>
      </c>
    </row>
    <row r="9" spans="1:16" x14ac:dyDescent="0.25">
      <c r="A9" s="53" t="s">
        <v>94</v>
      </c>
      <c r="B9" s="54" t="s">
        <v>171</v>
      </c>
      <c r="C9" s="78">
        <v>773437.81001000002</v>
      </c>
      <c r="D9" s="78">
        <v>768178.59704999998</v>
      </c>
      <c r="E9" s="78">
        <v>853635.69938999997</v>
      </c>
      <c r="F9" s="78">
        <v>845832.31053999998</v>
      </c>
      <c r="G9" s="78">
        <v>1027036.3231799999</v>
      </c>
      <c r="H9" s="78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4268120.7401700001</v>
      </c>
      <c r="P9" s="56">
        <f t="shared" si="0"/>
        <v>4.436836643362926</v>
      </c>
    </row>
    <row r="10" spans="1:16" x14ac:dyDescent="0.25">
      <c r="A10" s="53" t="s">
        <v>93</v>
      </c>
      <c r="B10" s="54" t="s">
        <v>172</v>
      </c>
      <c r="C10" s="78">
        <v>823439.02372000006</v>
      </c>
      <c r="D10" s="78">
        <v>883240.66928999999</v>
      </c>
      <c r="E10" s="78">
        <v>851997.18946999998</v>
      </c>
      <c r="F10" s="78">
        <v>718027.22273000004</v>
      </c>
      <c r="G10" s="78">
        <v>956851.12528000004</v>
      </c>
      <c r="H10" s="78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4233555.23049</v>
      </c>
      <c r="P10" s="56">
        <f t="shared" si="0"/>
        <v>4.4009047826492971</v>
      </c>
    </row>
    <row r="11" spans="1:16" x14ac:dyDescent="0.25">
      <c r="A11" s="53" t="s">
        <v>92</v>
      </c>
      <c r="B11" s="54" t="s">
        <v>173</v>
      </c>
      <c r="C11" s="78">
        <v>793655.42255999998</v>
      </c>
      <c r="D11" s="78">
        <v>704236.02738999994</v>
      </c>
      <c r="E11" s="78">
        <v>906038.35216000001</v>
      </c>
      <c r="F11" s="78">
        <v>817658.80336000002</v>
      </c>
      <c r="G11" s="78">
        <v>916448.50869000005</v>
      </c>
      <c r="H11" s="78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4138037.1141599999</v>
      </c>
      <c r="P11" s="56">
        <f t="shared" si="0"/>
        <v>4.3016109002974439</v>
      </c>
    </row>
    <row r="12" spans="1:16" x14ac:dyDescent="0.25">
      <c r="A12" s="53" t="s">
        <v>91</v>
      </c>
      <c r="B12" s="54" t="s">
        <v>174</v>
      </c>
      <c r="C12" s="78">
        <v>570222.24138000002</v>
      </c>
      <c r="D12" s="78">
        <v>558854.96582000004</v>
      </c>
      <c r="E12" s="78">
        <v>839552.72996999999</v>
      </c>
      <c r="F12" s="78">
        <v>567585.54246000003</v>
      </c>
      <c r="G12" s="78">
        <v>753989.72591000004</v>
      </c>
      <c r="H12" s="78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3290205.20554</v>
      </c>
      <c r="P12" s="56">
        <f t="shared" si="0"/>
        <v>3.4202647743142043</v>
      </c>
    </row>
    <row r="13" spans="1:16" x14ac:dyDescent="0.25">
      <c r="A13" s="53" t="s">
        <v>90</v>
      </c>
      <c r="B13" s="54" t="s">
        <v>175</v>
      </c>
      <c r="C13" s="78">
        <v>542705.31651000003</v>
      </c>
      <c r="D13" s="78">
        <v>551685.89902000001</v>
      </c>
      <c r="E13" s="78">
        <v>601158.20048</v>
      </c>
      <c r="F13" s="78">
        <v>566868.49592999998</v>
      </c>
      <c r="G13" s="78">
        <v>669905.99386000005</v>
      </c>
      <c r="H13" s="78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2932323.9057999998</v>
      </c>
      <c r="P13" s="56">
        <f t="shared" si="0"/>
        <v>3.0482366707705504</v>
      </c>
    </row>
    <row r="14" spans="1:16" x14ac:dyDescent="0.25">
      <c r="A14" s="53" t="s">
        <v>89</v>
      </c>
      <c r="B14" s="54" t="s">
        <v>176</v>
      </c>
      <c r="C14" s="78">
        <v>865070.16055000003</v>
      </c>
      <c r="D14" s="78">
        <v>597443.94541000004</v>
      </c>
      <c r="E14" s="78">
        <v>379289.74906</v>
      </c>
      <c r="F14" s="78">
        <v>534213.15072000003</v>
      </c>
      <c r="G14" s="78">
        <v>544161.45582000003</v>
      </c>
      <c r="H14" s="78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2920178.4615600002</v>
      </c>
      <c r="P14" s="56">
        <f t="shared" si="0"/>
        <v>3.0356111253995435</v>
      </c>
    </row>
    <row r="15" spans="1:16" x14ac:dyDescent="0.25">
      <c r="A15" s="53" t="s">
        <v>88</v>
      </c>
      <c r="B15" s="54" t="s">
        <v>211</v>
      </c>
      <c r="C15" s="78">
        <v>424333.32876</v>
      </c>
      <c r="D15" s="78">
        <v>483332.95303999999</v>
      </c>
      <c r="E15" s="78">
        <v>550383.20296000002</v>
      </c>
      <c r="F15" s="78">
        <v>511262.12036</v>
      </c>
      <c r="G15" s="78">
        <v>516025.31390000001</v>
      </c>
      <c r="H15" s="78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2485336.9190199999</v>
      </c>
      <c r="P15" s="56">
        <f t="shared" si="0"/>
        <v>2.5835805931233904</v>
      </c>
    </row>
    <row r="16" spans="1:16" x14ac:dyDescent="0.25">
      <c r="A16" s="53" t="s">
        <v>87</v>
      </c>
      <c r="B16" s="54" t="s">
        <v>212</v>
      </c>
      <c r="C16" s="78">
        <v>429367.24177999998</v>
      </c>
      <c r="D16" s="78">
        <v>463567.43429</v>
      </c>
      <c r="E16" s="78">
        <v>535770.74939000001</v>
      </c>
      <c r="F16" s="78">
        <v>464763.92917999998</v>
      </c>
      <c r="G16" s="78">
        <v>494012.83801000001</v>
      </c>
      <c r="H16" s="78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2387482.1926500001</v>
      </c>
      <c r="P16" s="56">
        <f t="shared" si="0"/>
        <v>2.4818577361295713</v>
      </c>
    </row>
    <row r="17" spans="1:16" x14ac:dyDescent="0.25">
      <c r="A17" s="53" t="s">
        <v>86</v>
      </c>
      <c r="B17" s="54" t="s">
        <v>213</v>
      </c>
      <c r="C17" s="78">
        <v>360128.31770000001</v>
      </c>
      <c r="D17" s="78">
        <v>366369.58046000003</v>
      </c>
      <c r="E17" s="78">
        <v>363695.10350999999</v>
      </c>
      <c r="F17" s="78">
        <v>390031.52743000002</v>
      </c>
      <c r="G17" s="78">
        <v>433088.50751000002</v>
      </c>
      <c r="H17" s="78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1913313.0366100001</v>
      </c>
      <c r="P17" s="56">
        <f t="shared" si="0"/>
        <v>1.9889449966022095</v>
      </c>
    </row>
    <row r="18" spans="1:16" x14ac:dyDescent="0.25">
      <c r="A18" s="53" t="s">
        <v>85</v>
      </c>
      <c r="B18" s="54" t="s">
        <v>214</v>
      </c>
      <c r="C18" s="78">
        <v>365567.13627000002</v>
      </c>
      <c r="D18" s="78">
        <v>348888.15678000002</v>
      </c>
      <c r="E18" s="78">
        <v>466796.73905999999</v>
      </c>
      <c r="F18" s="78">
        <v>384076.19361000002</v>
      </c>
      <c r="G18" s="78">
        <v>347625.18226999999</v>
      </c>
      <c r="H18" s="78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1912953.40799</v>
      </c>
      <c r="P18" s="56">
        <f t="shared" si="0"/>
        <v>1.9885711521080269</v>
      </c>
    </row>
    <row r="19" spans="1:16" x14ac:dyDescent="0.25">
      <c r="A19" s="53" t="s">
        <v>84</v>
      </c>
      <c r="B19" s="54" t="s">
        <v>215</v>
      </c>
      <c r="C19" s="78">
        <v>255453.88297000001</v>
      </c>
      <c r="D19" s="78">
        <v>240552.88699</v>
      </c>
      <c r="E19" s="78">
        <v>387556.72087999998</v>
      </c>
      <c r="F19" s="78">
        <v>294173.95782000001</v>
      </c>
      <c r="G19" s="78">
        <v>343684.92580000003</v>
      </c>
      <c r="H19" s="78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1521422.3744600001</v>
      </c>
      <c r="P19" s="56">
        <f t="shared" si="0"/>
        <v>1.5815631637373724</v>
      </c>
    </row>
    <row r="20" spans="1:16" x14ac:dyDescent="0.25">
      <c r="A20" s="53" t="s">
        <v>83</v>
      </c>
      <c r="B20" s="54" t="s">
        <v>216</v>
      </c>
      <c r="C20" s="78">
        <v>283307.19173999998</v>
      </c>
      <c r="D20" s="78">
        <v>270953.57565000001</v>
      </c>
      <c r="E20" s="78">
        <v>354130.46072999999</v>
      </c>
      <c r="F20" s="78">
        <v>257384.96333999999</v>
      </c>
      <c r="G20" s="78">
        <v>315690.61537000001</v>
      </c>
      <c r="H20" s="78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1481466.8068299999</v>
      </c>
      <c r="P20" s="56">
        <f t="shared" si="0"/>
        <v>1.5400281797574931</v>
      </c>
    </row>
    <row r="21" spans="1:16" x14ac:dyDescent="0.25">
      <c r="A21" s="53" t="s">
        <v>82</v>
      </c>
      <c r="B21" s="54" t="s">
        <v>217</v>
      </c>
      <c r="C21" s="78">
        <v>376009.74303999997</v>
      </c>
      <c r="D21" s="78">
        <v>257842.61828</v>
      </c>
      <c r="E21" s="78">
        <v>298103.69118999998</v>
      </c>
      <c r="F21" s="78">
        <v>226451.02700999999</v>
      </c>
      <c r="G21" s="78">
        <v>289776.31430999999</v>
      </c>
      <c r="H21" s="78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1448183.39383</v>
      </c>
      <c r="P21" s="56">
        <f t="shared" si="0"/>
        <v>1.5054290961315928</v>
      </c>
    </row>
    <row r="22" spans="1:16" x14ac:dyDescent="0.25">
      <c r="A22" s="53" t="s">
        <v>81</v>
      </c>
      <c r="B22" s="54" t="s">
        <v>218</v>
      </c>
      <c r="C22" s="78">
        <v>233469.51866999999</v>
      </c>
      <c r="D22" s="78">
        <v>229887.77238000001</v>
      </c>
      <c r="E22" s="78">
        <v>271191.41843000002</v>
      </c>
      <c r="F22" s="78">
        <v>275189.71847000002</v>
      </c>
      <c r="G22" s="78">
        <v>317616.57780999999</v>
      </c>
      <c r="H22" s="78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1327355.0057600001</v>
      </c>
      <c r="P22" s="56">
        <f t="shared" si="0"/>
        <v>1.3798244442523917</v>
      </c>
    </row>
    <row r="23" spans="1:16" x14ac:dyDescent="0.25">
      <c r="A23" s="53" t="s">
        <v>80</v>
      </c>
      <c r="B23" s="54" t="s">
        <v>219</v>
      </c>
      <c r="C23" s="78">
        <v>255265.72651000001</v>
      </c>
      <c r="D23" s="78">
        <v>298317.84649000003</v>
      </c>
      <c r="E23" s="78">
        <v>264435.41204000002</v>
      </c>
      <c r="F23" s="78">
        <v>219654.92913</v>
      </c>
      <c r="G23" s="78">
        <v>287763.15662000002</v>
      </c>
      <c r="H23" s="78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1325437.07079</v>
      </c>
      <c r="P23" s="56">
        <f t="shared" si="0"/>
        <v>1.3778306946205232</v>
      </c>
    </row>
    <row r="24" spans="1:16" x14ac:dyDescent="0.25">
      <c r="A24" s="53" t="s">
        <v>79</v>
      </c>
      <c r="B24" s="54" t="s">
        <v>220</v>
      </c>
      <c r="C24" s="78">
        <v>213561.22993</v>
      </c>
      <c r="D24" s="78">
        <v>276800.06796999997</v>
      </c>
      <c r="E24" s="78">
        <v>226202.74346</v>
      </c>
      <c r="F24" s="78">
        <v>229229.08145</v>
      </c>
      <c r="G24" s="78">
        <v>228216.58111999999</v>
      </c>
      <c r="H24" s="78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1174009.7039300001</v>
      </c>
      <c r="P24" s="56">
        <f t="shared" si="0"/>
        <v>1.2204175071797088</v>
      </c>
    </row>
    <row r="25" spans="1:16" x14ac:dyDescent="0.25">
      <c r="A25" s="57"/>
      <c r="B25" s="152" t="s">
        <v>78</v>
      </c>
      <c r="C25" s="15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63113635.737199992</v>
      </c>
      <c r="P25" s="59">
        <f>SUM(P5:P24)</f>
        <v>65.608474732023495</v>
      </c>
    </row>
    <row r="26" spans="1:16" ht="13.5" customHeight="1" x14ac:dyDescent="0.25">
      <c r="A26" s="57"/>
      <c r="B26" s="153" t="s">
        <v>77</v>
      </c>
      <c r="C26" s="15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96197383.028619975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P6" sqref="P6"/>
    </sheetView>
  </sheetViews>
  <sheetFormatPr defaultColWidth="9.1093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4" sqref="L1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2002_2025_AYLIK_IHR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2025-06-01T16:19:38Z</dcterms:modified>
</cp:coreProperties>
</file>