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5\202506 - Haziran\dağıtım\tam\"/>
    </mc:Choice>
  </mc:AlternateContent>
  <xr:revisionPtr revIDLastSave="0" documentId="13_ncr:1_{60370A04-0969-4F1E-A270-D99940F715F1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H24" i="22"/>
  <c r="G24" i="22"/>
  <c r="F24" i="22"/>
  <c r="E24" i="22"/>
  <c r="D24" i="22"/>
  <c r="C24" i="22"/>
  <c r="K29" i="1"/>
  <c r="J29" i="1"/>
  <c r="G29" i="1"/>
  <c r="F29" i="1"/>
  <c r="C29" i="1"/>
  <c r="B29" i="1"/>
  <c r="M45" i="1"/>
  <c r="L45" i="1"/>
  <c r="I45" i="1"/>
  <c r="H45" i="1"/>
  <c r="E45" i="1"/>
  <c r="D45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L13" i="2" s="1"/>
  <c r="G13" i="3" s="1"/>
  <c r="J12" i="2"/>
  <c r="J11" i="2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H19" i="2" s="1"/>
  <c r="E19" i="3" s="1"/>
  <c r="F17" i="2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D21" i="2" s="1"/>
  <c r="C21" i="3" s="1"/>
  <c r="C19" i="2"/>
  <c r="C17" i="2"/>
  <c r="C16" i="2"/>
  <c r="C15" i="2"/>
  <c r="C14" i="2"/>
  <c r="C13" i="2"/>
  <c r="C12" i="2"/>
  <c r="C11" i="2"/>
  <c r="C10" i="2"/>
  <c r="D10" i="2" s="1"/>
  <c r="C10" i="3" s="1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G41" i="2" s="1"/>
  <c r="F41" i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F27" i="1"/>
  <c r="F27" i="2" s="1"/>
  <c r="C27" i="1"/>
  <c r="B27" i="1"/>
  <c r="B27" i="2" s="1"/>
  <c r="K23" i="1"/>
  <c r="J23" i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/>
  <c r="C18" i="1"/>
  <c r="C18" i="2" s="1"/>
  <c r="B18" i="1"/>
  <c r="B18" i="2" s="1"/>
  <c r="K9" i="1"/>
  <c r="K9" i="2" s="1"/>
  <c r="J9" i="1"/>
  <c r="G9" i="1"/>
  <c r="G9" i="2" s="1"/>
  <c r="F9" i="1"/>
  <c r="F9" i="2"/>
  <c r="C9" i="1"/>
  <c r="C9" i="2" s="1"/>
  <c r="B9" i="1"/>
  <c r="B9" i="2" s="1"/>
  <c r="K18" i="2"/>
  <c r="F45" i="2"/>
  <c r="C45" i="2"/>
  <c r="C44" i="2"/>
  <c r="B45" i="2"/>
  <c r="D45" i="2" s="1"/>
  <c r="C45" i="3" s="1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5" i="2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4" i="3"/>
  <c r="H24" i="2"/>
  <c r="E24" i="3" s="1"/>
  <c r="F45" i="3"/>
  <c r="F44" i="3"/>
  <c r="L11" i="2" l="1"/>
  <c r="G11" i="3" s="1"/>
  <c r="L42" i="2"/>
  <c r="G42" i="3" s="1"/>
  <c r="D17" i="2"/>
  <c r="C17" i="3" s="1"/>
  <c r="D31" i="2"/>
  <c r="C31" i="3" s="1"/>
  <c r="D39" i="2"/>
  <c r="C39" i="3" s="1"/>
  <c r="H13" i="2"/>
  <c r="E13" i="3" s="1"/>
  <c r="H35" i="2"/>
  <c r="E35" i="3" s="1"/>
  <c r="H11" i="2"/>
  <c r="E11" i="3" s="1"/>
  <c r="H41" i="1"/>
  <c r="D41" i="3" s="1"/>
  <c r="H12" i="2"/>
  <c r="E12" i="3" s="1"/>
  <c r="H18" i="1"/>
  <c r="D18" i="3" s="1"/>
  <c r="D15" i="2"/>
  <c r="C15" i="3" s="1"/>
  <c r="D28" i="2"/>
  <c r="C28" i="3" s="1"/>
  <c r="D13" i="2"/>
  <c r="C13" i="3" s="1"/>
  <c r="D35" i="2"/>
  <c r="C35" i="3" s="1"/>
  <c r="H42" i="2"/>
  <c r="E42" i="3" s="1"/>
  <c r="L28" i="2"/>
  <c r="G28" i="3" s="1"/>
  <c r="L37" i="2"/>
  <c r="G37" i="3" s="1"/>
  <c r="D16" i="2"/>
  <c r="C16" i="3" s="1"/>
  <c r="D11" i="2"/>
  <c r="C11" i="3" s="1"/>
  <c r="H14" i="2"/>
  <c r="E14" i="3" s="1"/>
  <c r="H26" i="2"/>
  <c r="E26" i="3" s="1"/>
  <c r="L32" i="2"/>
  <c r="G32" i="3" s="1"/>
  <c r="H40" i="2"/>
  <c r="E40" i="3" s="1"/>
  <c r="D14" i="2"/>
  <c r="C14" i="3" s="1"/>
  <c r="D26" i="2"/>
  <c r="C26" i="3" s="1"/>
  <c r="L35" i="2"/>
  <c r="G35" i="3" s="1"/>
  <c r="D19" i="2"/>
  <c r="C19" i="3" s="1"/>
  <c r="D40" i="2"/>
  <c r="C40" i="3" s="1"/>
  <c r="L38" i="2"/>
  <c r="G38" i="3" s="1"/>
  <c r="L12" i="2"/>
  <c r="G12" i="3" s="1"/>
  <c r="L24" i="2"/>
  <c r="G24" i="3" s="1"/>
  <c r="L34" i="2"/>
  <c r="G34" i="3" s="1"/>
  <c r="L17" i="2"/>
  <c r="G17" i="3" s="1"/>
  <c r="H17" i="2"/>
  <c r="E17" i="3" s="1"/>
  <c r="H31" i="2"/>
  <c r="E31" i="3" s="1"/>
  <c r="H39" i="2"/>
  <c r="E39" i="3" s="1"/>
  <c r="H15" i="2"/>
  <c r="E15" i="3" s="1"/>
  <c r="H37" i="2"/>
  <c r="E37" i="3" s="1"/>
  <c r="L40" i="2"/>
  <c r="G40" i="3" s="1"/>
  <c r="D12" i="2"/>
  <c r="C12" i="3" s="1"/>
  <c r="D24" i="2"/>
  <c r="C24" i="3" s="1"/>
  <c r="D34" i="2"/>
  <c r="C34" i="3" s="1"/>
  <c r="H16" i="2"/>
  <c r="E16" i="3" s="1"/>
  <c r="H30" i="2"/>
  <c r="E30" i="3" s="1"/>
  <c r="H38" i="2"/>
  <c r="E38" i="3" s="1"/>
  <c r="L14" i="2"/>
  <c r="G14" i="3" s="1"/>
  <c r="L26" i="2"/>
  <c r="G26" i="3" s="1"/>
  <c r="P25" i="23"/>
  <c r="O25" i="23"/>
  <c r="L41" i="2"/>
  <c r="G41" i="3" s="1"/>
  <c r="L41" i="1"/>
  <c r="F41" i="3" s="1"/>
  <c r="F41" i="2"/>
  <c r="H41" i="2" s="1"/>
  <c r="E41" i="3" s="1"/>
  <c r="D38" i="2"/>
  <c r="C38" i="3" s="1"/>
  <c r="D37" i="2"/>
  <c r="C37" i="3" s="1"/>
  <c r="L36" i="2"/>
  <c r="G36" i="3" s="1"/>
  <c r="H36" i="2"/>
  <c r="E36" i="3" s="1"/>
  <c r="H34" i="2"/>
  <c r="E34" i="3" s="1"/>
  <c r="D33" i="2"/>
  <c r="C33" i="3" s="1"/>
  <c r="H32" i="2"/>
  <c r="E32" i="3" s="1"/>
  <c r="D32" i="2"/>
  <c r="C32" i="3" s="1"/>
  <c r="J22" i="1"/>
  <c r="J22" i="2" s="1"/>
  <c r="L31" i="2"/>
  <c r="G31" i="3" s="1"/>
  <c r="L29" i="2"/>
  <c r="G29" i="3" s="1"/>
  <c r="D29" i="2"/>
  <c r="C29" i="3" s="1"/>
  <c r="L29" i="1"/>
  <c r="F29" i="3" s="1"/>
  <c r="G22" i="1"/>
  <c r="G22" i="2" s="1"/>
  <c r="D30" i="2"/>
  <c r="C30" i="3" s="1"/>
  <c r="K22" i="1"/>
  <c r="K22" i="2" s="1"/>
  <c r="H27" i="2"/>
  <c r="E27" i="3" s="1"/>
  <c r="H28" i="2"/>
  <c r="E28" i="3" s="1"/>
  <c r="L23" i="1"/>
  <c r="F23" i="3" s="1"/>
  <c r="J23" i="2"/>
  <c r="H23" i="1"/>
  <c r="D23" i="3" s="1"/>
  <c r="H25" i="2"/>
  <c r="E25" i="3" s="1"/>
  <c r="G23" i="2"/>
  <c r="H23" i="2" s="1"/>
  <c r="E23" i="3" s="1"/>
  <c r="L21" i="2"/>
  <c r="G21" i="3" s="1"/>
  <c r="H21" i="2"/>
  <c r="E21" i="3" s="1"/>
  <c r="H20" i="2"/>
  <c r="E20" i="3" s="1"/>
  <c r="H20" i="1"/>
  <c r="D20" i="3" s="1"/>
  <c r="F8" i="1"/>
  <c r="F8" i="2" s="1"/>
  <c r="D18" i="2"/>
  <c r="C18" i="3" s="1"/>
  <c r="L16" i="2"/>
  <c r="G16" i="3" s="1"/>
  <c r="D9" i="2"/>
  <c r="C9" i="3" s="1"/>
  <c r="L9" i="1"/>
  <c r="F9" i="3" s="1"/>
  <c r="L10" i="2"/>
  <c r="G10" i="3" s="1"/>
  <c r="H10" i="2"/>
  <c r="E10" i="3" s="1"/>
  <c r="H9" i="2"/>
  <c r="E9" i="3" s="1"/>
  <c r="D9" i="1"/>
  <c r="B9" i="3" s="1"/>
  <c r="O2" i="22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3" i="2" l="1"/>
  <c r="G23" i="3" s="1"/>
  <c r="J43" i="1"/>
  <c r="L22" i="1"/>
  <c r="F22" i="3" s="1"/>
  <c r="K43" i="1"/>
  <c r="J8" i="2"/>
  <c r="K8" i="2"/>
  <c r="L8" i="1"/>
  <c r="F8" i="3" s="1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C43" i="1"/>
  <c r="C44" i="1" s="1"/>
  <c r="G44" i="1" l="1"/>
  <c r="K44" i="1"/>
  <c r="E44" i="1"/>
  <c r="D44" i="1"/>
  <c r="J43" i="2"/>
  <c r="J44" i="1"/>
  <c r="J44" i="2"/>
  <c r="L43" i="1"/>
  <c r="F43" i="3" s="1"/>
  <c r="K43" i="2"/>
  <c r="M27" i="2" s="1"/>
  <c r="L8" i="2"/>
  <c r="G8" i="3" s="1"/>
  <c r="H43" i="1"/>
  <c r="D43" i="3" s="1"/>
  <c r="G43" i="2"/>
  <c r="B44" i="2"/>
  <c r="B43" i="2"/>
  <c r="D22" i="2"/>
  <c r="C22" i="3" s="1"/>
  <c r="F44" i="2"/>
  <c r="F43" i="2"/>
  <c r="H8" i="2"/>
  <c r="E8" i="3" s="1"/>
  <c r="D43" i="1"/>
  <c r="B43" i="3" s="1"/>
  <c r="C43" i="2"/>
  <c r="H44" i="1" l="1"/>
  <c r="L44" i="1"/>
  <c r="M28" i="2"/>
  <c r="M8" i="2"/>
  <c r="M23" i="2"/>
  <c r="M19" i="2"/>
  <c r="M15" i="2"/>
  <c r="M9" i="2"/>
  <c r="M18" i="2"/>
  <c r="M17" i="2"/>
  <c r="M20" i="2"/>
  <c r="M21" i="2"/>
  <c r="M34" i="2"/>
  <c r="M30" i="2"/>
  <c r="M11" i="2"/>
  <c r="M31" i="2"/>
  <c r="M43" i="2"/>
  <c r="M39" i="2"/>
  <c r="M16" i="2"/>
  <c r="M32" i="2"/>
  <c r="M40" i="2"/>
  <c r="M10" i="2"/>
  <c r="M12" i="2"/>
  <c r="M41" i="2"/>
  <c r="M33" i="2"/>
  <c r="M13" i="2"/>
  <c r="M37" i="2"/>
  <c r="M14" i="2"/>
  <c r="M35" i="2"/>
  <c r="M22" i="2"/>
  <c r="L43" i="2"/>
  <c r="G43" i="3" s="1"/>
  <c r="M29" i="2"/>
  <c r="M36" i="2"/>
  <c r="M42" i="2"/>
  <c r="M25" i="2"/>
  <c r="M38" i="2"/>
  <c r="M26" i="2"/>
  <c r="M24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<sst xmlns="http://schemas.openxmlformats.org/spreadsheetml/2006/main" count="420" uniqueCount="226">
  <si>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</si>
  <si>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</si>
  <si>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</si>
  <si>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</si>
  <si>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</si>
  <si>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</si>
  <si>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</si>
  <si>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</si>
  <si>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</si>
  <si>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</si>
  <si>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</si>
  <si>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</si>
  <si>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</si>
  <si>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</si>
  <si>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</si>
  <si>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</si>
  <si>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</si>
  <si>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</si>
  <si>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</si>
  <si>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</si>
  <si>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</si>
  <si>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</si>
  <si>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</si>
  <si>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</si>
  <si>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</si>
  <si>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</si>
  <si>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</si>
  <si>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</si>
  <si>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</si>
  <si>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</si>
  <si>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</si>
  <si>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</si>
  <si>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</si>
  <si>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</si>
  <si>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</si>
  <si>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</si>
  <si>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</si>
  <si>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</si>
  <si>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</si>
  <si>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</si>
  <si>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</si>
  <si>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</si>
  <si>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</si>
  <si>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</si>
  <si>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</si>
  <si>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</si>
  <si>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</si>
  <si>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</si>
  <si>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</si>
  <si>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</si>
  <si>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</si>
  <si>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</si>
  <si>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</si>
  <si>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</si>
  <si>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</si>
  <si>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</si>
  <si>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</si>
  <si>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</si>
  <si>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</si>
  <si>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</si>
  <si>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</si>
  <si>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</si>
  <si>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</si>
  <si>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</si>
  <si>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</si>
  <si>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</si>
  <si>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</si>
  <si>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</si>
  <si>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</si>
  <si>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</si>
  <si>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</si>
  <si>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</si>
  <si>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</si>
  <si>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</si>
  <si>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</si>
  <si>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</si>
  <si>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</si>
  <si>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</si>
  <si>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</si>
  <si>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</si>
  <si>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</si>
  <si>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</si>
  <si>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</si>
  <si>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</si>
  <si>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</si>
  <si>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</si>
  <si>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</si>
  <si>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</si>
  <si>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</si>
  <si>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</si>
  <si>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</si>
  <si>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</si>
  <si>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</si>
  <si>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</si>
  <si>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</si>
  <si>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</si>
  <si>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</si>
  <si>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</si>
  <si>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</si>
  <si>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</si>
  <si>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</si>
  <si>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</si>
  <si>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</si>
  <si>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</si>
  <si>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</si>
  <si>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</si>
  <si>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</si>
  <si>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</si>
  <si>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</si>
  <si>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</si>
  <si>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</si>
  <si>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</si>
  <si>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</si>
  <si>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</si>
  <si>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</si>
  <si>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</si>
  <si>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</si>
  <si>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</si>
  <si>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</si>
  <si>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</si>
  <si>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</si>
  <si>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</si>
  <si>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1 - 30 HAZIRAN İHRACAT RAKAMLARI</t>
  </si>
  <si>
    <t xml:space="preserve">SEKTÖREL BAZDA İHRACAT RAKAMLARI -1.000 $ </t>
  </si>
  <si>
    <t>1 - 30 HAZIRAN</t>
  </si>
  <si>
    <t>1 OCAK  -  30 HAZIRAN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</si>
  <si>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</si>
  <si>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</si>
  <si>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</si>
  <si>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</si>
  <si>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</si>
  <si>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</si>
  <si>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</si>
  <si>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</si>
  <si>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</si>
  <si>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</si>
  <si>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</si>
  <si>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</si>
  <si>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</si>
  <si>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</si>
  <si>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</si>
  <si>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</si>
  <si>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</si>
  <si>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</si>
  <si>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</si>
  <si>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</si>
  <si>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</si>
  <si>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</si>
  <si>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</si>
  <si>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</si>
  <si>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</si>
  <si>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</si>
  <si>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</si>
  <si>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</si>
  <si>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1 - 30 HAZIRAN</t>
  </si>
  <si>
    <t>2025  1 - 30 HAZIRAN</t>
  </si>
  <si>
    <t>BUTAN</t>
  </si>
  <si>
    <t>ERMENİSTAN</t>
  </si>
  <si>
    <t>SAMSUN SERBEST BÖLGESİ</t>
  </si>
  <si>
    <t>BELİZE</t>
  </si>
  <si>
    <t>CEBELİTARIK</t>
  </si>
  <si>
    <t>ST. KİTTS VE NEVİS</t>
  </si>
  <si>
    <t>ARUBA</t>
  </si>
  <si>
    <t>DOMİNİK</t>
  </si>
  <si>
    <t>ST. LUCİA</t>
  </si>
  <si>
    <t>LİECHTENSTEİN</t>
  </si>
  <si>
    <t>ALMANYA</t>
  </si>
  <si>
    <t>BİRLEŞİK KRALLIK</t>
  </si>
  <si>
    <t>İTALYA</t>
  </si>
  <si>
    <t>ABD</t>
  </si>
  <si>
    <t>FRANSA</t>
  </si>
  <si>
    <t>İSPANYA</t>
  </si>
  <si>
    <t>ROMANYA</t>
  </si>
  <si>
    <t>IRAK</t>
  </si>
  <si>
    <t>HOLLANDA</t>
  </si>
  <si>
    <t>RUSYA FEDERASYONU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</si>
  <si>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</si>
  <si>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</si>
  <si>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</si>
  <si>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</si>
  <si>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</si>
  <si>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</si>
  <si>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</si>
  <si>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</si>
  <si>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</si>
  <si>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</si>
  <si>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KIRIKKALE</t>
  </si>
  <si>
    <t>KASTAMONU</t>
  </si>
  <si>
    <t>NEVŞEHIR</t>
  </si>
  <si>
    <t>ADIYAMAN</t>
  </si>
  <si>
    <t>BITLIS</t>
  </si>
  <si>
    <t>TUNCELI</t>
  </si>
  <si>
    <t>ÇANKIRI</t>
  </si>
  <si>
    <t>GÜMÜŞHANE</t>
  </si>
  <si>
    <t>OSMANIYE</t>
  </si>
  <si>
    <t>AKSARAY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</si>
  <si>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</si>
  <si>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</si>
  <si>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</si>
  <si>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</si>
  <si>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</si>
  <si>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</si>
  <si>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</si>
  <si>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</si>
  <si>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</si>
  <si>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</si>
  <si>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</si>
  <si>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</si>
  <si>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</si>
  <si>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</si>
  <si>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BAE</t>
  </si>
  <si>
    <t>POLONYA</t>
  </si>
  <si>
    <t>BELÇİKA</t>
  </si>
  <si>
    <t>BULGARİSTAN</t>
  </si>
  <si>
    <t>FAS</t>
  </si>
  <si>
    <t>YUNANİSTAN</t>
  </si>
  <si>
    <t>SLOVENYA</t>
  </si>
  <si>
    <t>UKRAYNA</t>
  </si>
  <si>
    <t>MISIR</t>
  </si>
  <si>
    <t>SUUDİ ARABİSTAN</t>
  </si>
  <si>
    <t>OCAK - HAZİRAN  (2025/2024)</t>
  </si>
  <si>
    <t>İhracatçı Birlikleri Kaydından Muaf İhracat ile Antrepo ve Serbest Bölgeler Farkı</t>
  </si>
  <si>
    <t>GENEL İHRACAT TOPLAMI</t>
  </si>
  <si>
    <t>Haziran</t>
  </si>
  <si>
    <t>Ocak-Haziran</t>
  </si>
  <si>
    <t>Son 12 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</si>
</sst>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FF0000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13627221.00406</c:v>
                </c:pt>
                <c:pt idx="1">
                  <c:v>14881816.944800003</c:v>
                </c:pt>
                <c:pt idx="2">
                  <c:v>16222355.158059999</c:v>
                </c:pt>
                <c:pt idx="3">
                  <c:v>13217740.249779997</c:v>
                </c:pt>
                <c:pt idx="4">
                  <c:v>17151578.825309999</c:v>
                </c:pt>
                <c:pt idx="5">
                  <c:v>13244188.769720001</c:v>
                </c:pt>
                <c:pt idx="6">
                  <c:v>15904826.692609999</c:v>
                </c:pt>
                <c:pt idx="7">
                  <c:v>15476556.083040001</c:v>
                </c:pt>
                <c:pt idx="8">
                  <c:v>15723205.920320002</c:v>
                </c:pt>
                <c:pt idx="9">
                  <c:v>16497257.717180001</c:v>
                </c:pt>
                <c:pt idx="10">
                  <c:v>15589794.898749998</c:v>
                </c:pt>
                <c:pt idx="11">
                  <c:v>16182946.763940001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14943902.759170003</c:v>
                </c:pt>
                <c:pt idx="1">
                  <c:v>14674442.97476</c:v>
                </c:pt>
                <c:pt idx="2">
                  <c:v>16467436.541769996</c:v>
                </c:pt>
                <c:pt idx="3">
                  <c:v>14846062.18541</c:v>
                </c:pt>
                <c:pt idx="4">
                  <c:v>17882562.021900002</c:v>
                </c:pt>
                <c:pt idx="5">
                  <c:v>14656823.330319999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163887.89238999999</c:v>
                </c:pt>
                <c:pt idx="1">
                  <c:v>145613.99624000001</c:v>
                </c:pt>
                <c:pt idx="2">
                  <c:v>161834.76569999999</c:v>
                </c:pt>
                <c:pt idx="3">
                  <c:v>133400.11955</c:v>
                </c:pt>
                <c:pt idx="4">
                  <c:v>141580.81645000001</c:v>
                </c:pt>
                <c:pt idx="5">
                  <c:v>105561.85049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114231.64988</c:v>
                </c:pt>
                <c:pt idx="4">
                  <c:v>135538.68789</c:v>
                </c:pt>
                <c:pt idx="5">
                  <c:v>88287.88708</c:v>
                </c:pt>
                <c:pt idx="6">
                  <c:v>103541.50005</c:v>
                </c:pt>
                <c:pt idx="7">
                  <c:v>118719.99546000001</c:v>
                </c:pt>
                <c:pt idx="8">
                  <c:v>196179.10428</c:v>
                </c:pt>
                <c:pt idx="9">
                  <c:v>234577.54042</c:v>
                </c:pt>
                <c:pt idx="10">
                  <c:v>192219.74932999999</c:v>
                </c:pt>
                <c:pt idx="11">
                  <c:v>178284.24054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207600.95829000001</c:v>
                </c:pt>
                <c:pt idx="1">
                  <c:v>217370.48595999999</c:v>
                </c:pt>
                <c:pt idx="2">
                  <c:v>217586.54139999999</c:v>
                </c:pt>
                <c:pt idx="3">
                  <c:v>209668.71239</c:v>
                </c:pt>
                <c:pt idx="4">
                  <c:v>188995.94536000001</c:v>
                </c:pt>
                <c:pt idx="5">
                  <c:v>141688.35785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214541.37030000001</c:v>
                </c:pt>
                <c:pt idx="7">
                  <c:v>161813.43124999999</c:v>
                </c:pt>
                <c:pt idx="8">
                  <c:v>194028.25719999999</c:v>
                </c:pt>
                <c:pt idx="9">
                  <c:v>320181.67483999999</c:v>
                </c:pt>
                <c:pt idx="10">
                  <c:v>291223.17703999998</c:v>
                </c:pt>
                <c:pt idx="11">
                  <c:v>285564.25935000001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41097.154790000001</c:v>
                </c:pt>
                <c:pt idx="2">
                  <c:v>52825.998420000004</c:v>
                </c:pt>
                <c:pt idx="3">
                  <c:v>36881.333749999998</c:v>
                </c:pt>
                <c:pt idx="4">
                  <c:v>46526.242359999997</c:v>
                </c:pt>
                <c:pt idx="5">
                  <c:v>38222.55904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49172.407709999999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60639.181680000002</c:v>
                </c:pt>
                <c:pt idx="10">
                  <c:v>74694.796040000001</c:v>
                </c:pt>
                <c:pt idx="11">
                  <c:v>71018.638120000003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85913.865420000002</c:v>
                </c:pt>
                <c:pt idx="1">
                  <c:v>67747.011870000002</c:v>
                </c:pt>
                <c:pt idx="2">
                  <c:v>62660.676659999997</c:v>
                </c:pt>
                <c:pt idx="3">
                  <c:v>77655.260739999998</c:v>
                </c:pt>
                <c:pt idx="4">
                  <c:v>99877.326749999993</c:v>
                </c:pt>
                <c:pt idx="5">
                  <c:v>99886.000119999997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93527.62242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91097.039120000001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18493.122530000001</c:v>
                </c:pt>
                <c:pt idx="3">
                  <c:v>14944.745709999999</c:v>
                </c:pt>
                <c:pt idx="4">
                  <c:v>13651.14256</c:v>
                </c:pt>
                <c:pt idx="5">
                  <c:v>8090.8728199999996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275422.35214999999</c:v>
                </c:pt>
                <c:pt idx="2">
                  <c:v>305046.12229999999</c:v>
                </c:pt>
                <c:pt idx="3">
                  <c:v>287997.71376999997</c:v>
                </c:pt>
                <c:pt idx="4">
                  <c:v>335245.32500999997</c:v>
                </c:pt>
                <c:pt idx="5">
                  <c:v>314771.26890000002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286268.30627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608532.73765999998</c:v>
                </c:pt>
                <c:pt idx="1">
                  <c:v>605677.12656999996</c:v>
                </c:pt>
                <c:pt idx="2">
                  <c:v>671929.73652999999</c:v>
                </c:pt>
                <c:pt idx="3">
                  <c:v>621238.26285000006</c:v>
                </c:pt>
                <c:pt idx="4">
                  <c:v>722615.37676999997</c:v>
                </c:pt>
                <c:pt idx="5">
                  <c:v>588945.69525999995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601553.59632000001</c:v>
                </c:pt>
                <c:pt idx="1">
                  <c:v>652190.90940999996</c:v>
                </c:pt>
                <c:pt idx="2">
                  <c:v>675048.94492000004</c:v>
                </c:pt>
                <c:pt idx="3">
                  <c:v>582861.39498999994</c:v>
                </c:pt>
                <c:pt idx="4">
                  <c:v>736586.61381999997</c:v>
                </c:pt>
                <c:pt idx="5">
                  <c:v>544606.70472000004</c:v>
                </c:pt>
                <c:pt idx="6">
                  <c:v>706282.01748000004</c:v>
                </c:pt>
                <c:pt idx="7">
                  <c:v>664864.61135000002</c:v>
                </c:pt>
                <c:pt idx="8">
                  <c:v>660451.80631999997</c:v>
                </c:pt>
                <c:pt idx="9">
                  <c:v>689173.74049999996</c:v>
                </c:pt>
                <c:pt idx="10">
                  <c:v>669850.73965</c:v>
                </c:pt>
                <c:pt idx="11">
                  <c:v>708407.05645999999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825338.53423999995</c:v>
                </c:pt>
                <c:pt idx="1">
                  <c:v>756359.03275000001</c:v>
                </c:pt>
                <c:pt idx="2">
                  <c:v>838348.85919999995</c:v>
                </c:pt>
                <c:pt idx="3">
                  <c:v>770719.25227000006</c:v>
                </c:pt>
                <c:pt idx="4">
                  <c:v>852908.45671000006</c:v>
                </c:pt>
                <c:pt idx="5">
                  <c:v>693351.32473999995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784249.66018000001</c:v>
                </c:pt>
                <c:pt idx="1">
                  <c:v>809996.29724999995</c:v>
                </c:pt>
                <c:pt idx="2">
                  <c:v>816062.06079999998</c:v>
                </c:pt>
                <c:pt idx="3">
                  <c:v>698226.25777999999</c:v>
                </c:pt>
                <c:pt idx="4">
                  <c:v>863016.05426999996</c:v>
                </c:pt>
                <c:pt idx="5">
                  <c:v>644767.45862000005</c:v>
                </c:pt>
                <c:pt idx="6">
                  <c:v>797400.40336</c:v>
                </c:pt>
                <c:pt idx="7">
                  <c:v>798077.31314999994</c:v>
                </c:pt>
                <c:pt idx="8">
                  <c:v>805206.04648000002</c:v>
                </c:pt>
                <c:pt idx="9">
                  <c:v>839984.71961000003</c:v>
                </c:pt>
                <c:pt idx="10">
                  <c:v>853433.23711999995</c:v>
                </c:pt>
                <c:pt idx="11">
                  <c:v>780802.74635999999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126428.22321</c:v>
                </c:pt>
                <c:pt idx="1">
                  <c:v>132256.24765999999</c:v>
                </c:pt>
                <c:pt idx="2">
                  <c:v>140748.79380000001</c:v>
                </c:pt>
                <c:pt idx="3">
                  <c:v>102784.18814</c:v>
                </c:pt>
                <c:pt idx="4">
                  <c:v>124377.83263</c:v>
                </c:pt>
                <c:pt idx="5">
                  <c:v>90711.425399999993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120175.20372999999</c:v>
                </c:pt>
                <c:pt idx="1">
                  <c:v>142892.26903</c:v>
                </c:pt>
                <c:pt idx="2">
                  <c:v>145746.46048000001</c:v>
                </c:pt>
                <c:pt idx="3">
                  <c:v>105392.92955</c:v>
                </c:pt>
                <c:pt idx="4">
                  <c:v>135760.14150999999</c:v>
                </c:pt>
                <c:pt idx="5">
                  <c:v>98663.976160000006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131933.71492999999</c:v>
                </c:pt>
                <c:pt idx="9">
                  <c:v>132599.6967</c:v>
                </c:pt>
                <c:pt idx="10">
                  <c:v>116543.52714999999</c:v>
                </c:pt>
                <c:pt idx="11">
                  <c:v>110010.47094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229214.42788</c:v>
                </c:pt>
                <c:pt idx="1">
                  <c:v>227658.70558000001</c:v>
                </c:pt>
                <c:pt idx="2">
                  <c:v>234222.61235000001</c:v>
                </c:pt>
                <c:pt idx="3">
                  <c:v>199454.24066000001</c:v>
                </c:pt>
                <c:pt idx="4">
                  <c:v>233915.84083</c:v>
                </c:pt>
                <c:pt idx="5">
                  <c:v>165779.74453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246980.57407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177515.19346000001</c:v>
                </c:pt>
                <c:pt idx="6">
                  <c:v>230129.87051000001</c:v>
                </c:pt>
                <c:pt idx="7">
                  <c:v>231281.49836</c:v>
                </c:pt>
                <c:pt idx="8">
                  <c:v>250243.95947999999</c:v>
                </c:pt>
                <c:pt idx="9">
                  <c:v>274182.40727999998</c:v>
                </c:pt>
                <c:pt idx="10">
                  <c:v>259893.22266999999</c:v>
                </c:pt>
                <c:pt idx="11">
                  <c:v>247137.72871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451862.79801999999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456815.95221000002</c:v>
                </c:pt>
                <c:pt idx="1">
                  <c:v>417993.11747</c:v>
                </c:pt>
                <c:pt idx="2">
                  <c:v>492929.71707999997</c:v>
                </c:pt>
                <c:pt idx="3">
                  <c:v>474718.27997999999</c:v>
                </c:pt>
                <c:pt idx="4">
                  <c:v>532020.38509</c:v>
                </c:pt>
                <c:pt idx="5">
                  <c:v>491341.15126000001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2551484.0877700001</c:v>
                </c:pt>
                <c:pt idx="1">
                  <c:v>2487593.3786499999</c:v>
                </c:pt>
                <c:pt idx="2">
                  <c:v>2725372.8192599998</c:v>
                </c:pt>
                <c:pt idx="3">
                  <c:v>2614878.3099600002</c:v>
                </c:pt>
                <c:pt idx="4">
                  <c:v>2768802.6078900001</c:v>
                </c:pt>
                <c:pt idx="5">
                  <c:v>2615754.3942499999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2368035.8759400002</c:v>
                </c:pt>
                <c:pt idx="1">
                  <c:v>2618391.8183400002</c:v>
                </c:pt>
                <c:pt idx="2">
                  <c:v>3078039.0065299999</c:v>
                </c:pt>
                <c:pt idx="3">
                  <c:v>2491685.4299400002</c:v>
                </c:pt>
                <c:pt idx="4">
                  <c:v>3020390.7299899999</c:v>
                </c:pt>
                <c:pt idx="5">
                  <c:v>2217134.0706600002</c:v>
                </c:pt>
                <c:pt idx="6">
                  <c:v>2583472.64023</c:v>
                </c:pt>
                <c:pt idx="7">
                  <c:v>2555537.49927</c:v>
                </c:pt>
                <c:pt idx="8">
                  <c:v>2182043.5710499999</c:v>
                </c:pt>
                <c:pt idx="9">
                  <c:v>2450841.5440699998</c:v>
                </c:pt>
                <c:pt idx="10">
                  <c:v>2518734.7866500001</c:v>
                </c:pt>
                <c:pt idx="11">
                  <c:v>2657056.09351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790667.08802000002</c:v>
                </c:pt>
                <c:pt idx="1">
                  <c:v>808581.28315000003</c:v>
                </c:pt>
                <c:pt idx="2">
                  <c:v>915427.25503999996</c:v>
                </c:pt>
                <c:pt idx="3">
                  <c:v>854710.70953999995</c:v>
                </c:pt>
                <c:pt idx="4">
                  <c:v>1007339.02248</c:v>
                </c:pt>
                <c:pt idx="5">
                  <c:v>801152.30341000005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823137.29607000004</c:v>
                </c:pt>
                <c:pt idx="1">
                  <c:v>910253.27472999995</c:v>
                </c:pt>
                <c:pt idx="2">
                  <c:v>1026394.6461</c:v>
                </c:pt>
                <c:pt idx="3">
                  <c:v>844591.84776000003</c:v>
                </c:pt>
                <c:pt idx="4">
                  <c:v>1065056.5932499999</c:v>
                </c:pt>
                <c:pt idx="5">
                  <c:v>763686.46262999997</c:v>
                </c:pt>
                <c:pt idx="6">
                  <c:v>946134.27598000003</c:v>
                </c:pt>
                <c:pt idx="7">
                  <c:v>974909.11384000001</c:v>
                </c:pt>
                <c:pt idx="8">
                  <c:v>925529.98921000003</c:v>
                </c:pt>
                <c:pt idx="9">
                  <c:v>995046.92509000003</c:v>
                </c:pt>
                <c:pt idx="10">
                  <c:v>944534.51499000005</c:v>
                </c:pt>
                <c:pt idx="11">
                  <c:v>963997.33958000003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2996672.2819599998</c:v>
                </c:pt>
                <c:pt idx="1">
                  <c:v>2976819.0011999998</c:v>
                </c:pt>
                <c:pt idx="2">
                  <c:v>3514676.3057300001</c:v>
                </c:pt>
                <c:pt idx="3">
                  <c:v>3144169.3280099998</c:v>
                </c:pt>
                <c:pt idx="4">
                  <c:v>3946212.1078499998</c:v>
                </c:pt>
                <c:pt idx="5">
                  <c:v>3408166.5145800002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2776678.2288700002</c:v>
                </c:pt>
                <c:pt idx="1">
                  <c:v>3127374.95719</c:v>
                </c:pt>
                <c:pt idx="2">
                  <c:v>3221046.7269199998</c:v>
                </c:pt>
                <c:pt idx="3">
                  <c:v>2739689.6627199999</c:v>
                </c:pt>
                <c:pt idx="4">
                  <c:v>3211067.5843099998</c:v>
                </c:pt>
                <c:pt idx="5">
                  <c:v>2613746.6827600002</c:v>
                </c:pt>
                <c:pt idx="6">
                  <c:v>3119707.0471399999</c:v>
                </c:pt>
                <c:pt idx="7">
                  <c:v>2697160.3441099999</c:v>
                </c:pt>
                <c:pt idx="8">
                  <c:v>3400018.8009600001</c:v>
                </c:pt>
                <c:pt idx="9">
                  <c:v>3570375.9217099999</c:v>
                </c:pt>
                <c:pt idx="10">
                  <c:v>3237274.9886500002</c:v>
                </c:pt>
                <c:pt idx="11">
                  <c:v>3484256.4332400002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1224061.13341</c:v>
                </c:pt>
                <c:pt idx="1">
                  <c:v>1293219.9834100001</c:v>
                </c:pt>
                <c:pt idx="2">
                  <c:v>1478713.3190200001</c:v>
                </c:pt>
                <c:pt idx="3">
                  <c:v>1379792.9735300001</c:v>
                </c:pt>
                <c:pt idx="4">
                  <c:v>1675312.3114400001</c:v>
                </c:pt>
                <c:pt idx="5">
                  <c:v>1277268.98174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1207598.6345800001</c:v>
                </c:pt>
                <c:pt idx="1">
                  <c:v>1286242.07118</c:v>
                </c:pt>
                <c:pt idx="2">
                  <c:v>1459950.9952799999</c:v>
                </c:pt>
                <c:pt idx="3">
                  <c:v>1195150.9004200001</c:v>
                </c:pt>
                <c:pt idx="4">
                  <c:v>1494964.05115</c:v>
                </c:pt>
                <c:pt idx="5">
                  <c:v>1188428.5929099999</c:v>
                </c:pt>
                <c:pt idx="6">
                  <c:v>1407447.8187500001</c:v>
                </c:pt>
                <c:pt idx="7">
                  <c:v>1476118.95367</c:v>
                </c:pt>
                <c:pt idx="8">
                  <c:v>1477223.40487</c:v>
                </c:pt>
                <c:pt idx="9">
                  <c:v>1549894.8411000001</c:v>
                </c:pt>
                <c:pt idx="10">
                  <c:v>1448475.61317</c:v>
                </c:pt>
                <c:pt idx="11">
                  <c:v>1477000.13289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1409985.9122500001</c:v>
                </c:pt>
                <c:pt idx="1">
                  <c:v>1355457.92279</c:v>
                </c:pt>
                <c:pt idx="2">
                  <c:v>1414974.9336000001</c:v>
                </c:pt>
                <c:pt idx="3">
                  <c:v>1226652.19148</c:v>
                </c:pt>
                <c:pt idx="4">
                  <c:v>1518136.59348</c:v>
                </c:pt>
                <c:pt idx="5">
                  <c:v>1199933.86344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1418065.32274</c:v>
                </c:pt>
                <c:pt idx="1">
                  <c:v>1498001.63588</c:v>
                </c:pt>
                <c:pt idx="2">
                  <c:v>1611756.4151399999</c:v>
                </c:pt>
                <c:pt idx="3">
                  <c:v>1225747.8668899999</c:v>
                </c:pt>
                <c:pt idx="4">
                  <c:v>1640642.5102899999</c:v>
                </c:pt>
                <c:pt idx="5">
                  <c:v>1294199.9924000001</c:v>
                </c:pt>
                <c:pt idx="6">
                  <c:v>1657570.46603</c:v>
                </c:pt>
                <c:pt idx="7">
                  <c:v>1667749.46985</c:v>
                </c:pt>
                <c:pt idx="8">
                  <c:v>1580748.47862</c:v>
                </c:pt>
                <c:pt idx="9">
                  <c:v>1571895.3037700001</c:v>
                </c:pt>
                <c:pt idx="10">
                  <c:v>1485431.1055999999</c:v>
                </c:pt>
                <c:pt idx="11">
                  <c:v>1260104.48196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1010316.84878</c:v>
                </c:pt>
                <c:pt idx="1">
                  <c:v>1020327.47314</c:v>
                </c:pt>
                <c:pt idx="2">
                  <c:v>1134834.6211699999</c:v>
                </c:pt>
                <c:pt idx="3">
                  <c:v>1080477.24499</c:v>
                </c:pt>
                <c:pt idx="4">
                  <c:v>1235798.2065399999</c:v>
                </c:pt>
                <c:pt idx="5">
                  <c:v>969190.84091999999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938381.50089000002</c:v>
                </c:pt>
                <c:pt idx="1">
                  <c:v>982557.92680999998</c:v>
                </c:pt>
                <c:pt idx="2">
                  <c:v>1078731.83228</c:v>
                </c:pt>
                <c:pt idx="3">
                  <c:v>916509.59340999997</c:v>
                </c:pt>
                <c:pt idx="4">
                  <c:v>1205382.50761</c:v>
                </c:pt>
                <c:pt idx="5">
                  <c:v>935318.57178999996</c:v>
                </c:pt>
                <c:pt idx="6">
                  <c:v>1101789.9348800001</c:v>
                </c:pt>
                <c:pt idx="7">
                  <c:v>1077843.8654</c:v>
                </c:pt>
                <c:pt idx="8">
                  <c:v>1042526.4008600001</c:v>
                </c:pt>
                <c:pt idx="9">
                  <c:v>1118254.2613299999</c:v>
                </c:pt>
                <c:pt idx="10">
                  <c:v>1058765.9557399999</c:v>
                </c:pt>
                <c:pt idx="11">
                  <c:v>972146.94368999999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317224.55998000002</c:v>
                </c:pt>
                <c:pt idx="1">
                  <c:v>320328.95442000002</c:v>
                </c:pt>
                <c:pt idx="2">
                  <c:v>375197.37523000001</c:v>
                </c:pt>
                <c:pt idx="3">
                  <c:v>387428.22963999998</c:v>
                </c:pt>
                <c:pt idx="4">
                  <c:v>414166.97561000002</c:v>
                </c:pt>
                <c:pt idx="5">
                  <c:v>366550.59765000001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322342.67219999997</c:v>
                </c:pt>
                <c:pt idx="1">
                  <c:v>348209.80783000001</c:v>
                </c:pt>
                <c:pt idx="2">
                  <c:v>385061.33549000003</c:v>
                </c:pt>
                <c:pt idx="3">
                  <c:v>334331.00831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381421.19212000002</c:v>
                </c:pt>
                <c:pt idx="7">
                  <c:v>362541.25273000001</c:v>
                </c:pt>
                <c:pt idx="8">
                  <c:v>375761.42826000002</c:v>
                </c:pt>
                <c:pt idx="9">
                  <c:v>364343.08331000002</c:v>
                </c:pt>
                <c:pt idx="10">
                  <c:v>345266.51708000002</c:v>
                </c:pt>
                <c:pt idx="11">
                  <c:v>339603.46720999997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1163500.83919</c:v>
                </c:pt>
                <c:pt idx="1">
                  <c:v>878031.82617000001</c:v>
                </c:pt>
                <c:pt idx="2">
                  <c:v>544999.66280000005</c:v>
                </c:pt>
                <c:pt idx="3">
                  <c:v>503273.51063999999</c:v>
                </c:pt>
                <c:pt idx="4">
                  <c:v>839097.88855999999</c:v>
                </c:pt>
                <c:pt idx="5">
                  <c:v>381043.61891000002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581596.20261000004</c:v>
                </c:pt>
                <c:pt idx="5">
                  <c:v>402423.97295000002</c:v>
                </c:pt>
                <c:pt idx="6">
                  <c:v>953690.73649000004</c:v>
                </c:pt>
                <c:pt idx="7">
                  <c:v>962218.46984999999</c:v>
                </c:pt>
                <c:pt idx="8">
                  <c:v>669029.85039000004</c:v>
                </c:pt>
                <c:pt idx="9">
                  <c:v>754837.92010999995</c:v>
                </c:pt>
                <c:pt idx="10">
                  <c:v>684358.59065999999</c:v>
                </c:pt>
                <c:pt idx="11">
                  <c:v>631474.98289999994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1247414.8642200001</c:v>
                </c:pt>
                <c:pt idx="1">
                  <c:v>1233042.54271</c:v>
                </c:pt>
                <c:pt idx="2">
                  <c:v>1541650.6357100001</c:v>
                </c:pt>
                <c:pt idx="3">
                  <c:v>1303870.18151</c:v>
                </c:pt>
                <c:pt idx="4">
                  <c:v>1499764.0652600001</c:v>
                </c:pt>
                <c:pt idx="5">
                  <c:v>1447976.3987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1113595.23884</c:v>
                </c:pt>
                <c:pt idx="1">
                  <c:v>1375360.5803400001</c:v>
                </c:pt>
                <c:pt idx="2">
                  <c:v>1467693.5105699999</c:v>
                </c:pt>
                <c:pt idx="3">
                  <c:v>1192096.1973600001</c:v>
                </c:pt>
                <c:pt idx="4">
                  <c:v>1452110.3515600001</c:v>
                </c:pt>
                <c:pt idx="5">
                  <c:v>1312304.8486599999</c:v>
                </c:pt>
                <c:pt idx="6">
                  <c:v>1415859.0281400001</c:v>
                </c:pt>
                <c:pt idx="7">
                  <c:v>1404812.8777900001</c:v>
                </c:pt>
                <c:pt idx="8">
                  <c:v>1466614.4671799999</c:v>
                </c:pt>
                <c:pt idx="9">
                  <c:v>1253606.3798199999</c:v>
                </c:pt>
                <c:pt idx="10">
                  <c:v>1246216.25443</c:v>
                </c:pt>
                <c:pt idx="11">
                  <c:v>1433592.57981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456815.95221000002</c:v>
                </c:pt>
                <c:pt idx="1">
                  <c:v>417993.11747</c:v>
                </c:pt>
                <c:pt idx="2">
                  <c:v>492929.71707999997</c:v>
                </c:pt>
                <c:pt idx="3">
                  <c:v>474718.27997999999</c:v>
                </c:pt>
                <c:pt idx="4">
                  <c:v>532020.38509</c:v>
                </c:pt>
                <c:pt idx="5">
                  <c:v>491341.15126000001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451862.79801999999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20000680.620000001</c:v>
                </c:pt>
                <c:pt idx="1">
                  <c:v>21091628.920000002</c:v>
                </c:pt>
                <c:pt idx="2">
                  <c:v>22648721.350000001</c:v>
                </c:pt>
                <c:pt idx="3">
                  <c:v>19292590.219999999</c:v>
                </c:pt>
                <c:pt idx="4">
                  <c:v>24180073.629999999</c:v>
                </c:pt>
                <c:pt idx="5">
                  <c:v>19015328.5</c:v>
                </c:pt>
                <c:pt idx="6">
                  <c:v>22475538.739999998</c:v>
                </c:pt>
                <c:pt idx="7">
                  <c:v>22002128.899999999</c:v>
                </c:pt>
                <c:pt idx="8">
                  <c:v>21956513.239999998</c:v>
                </c:pt>
                <c:pt idx="9">
                  <c:v>23473871.59</c:v>
                </c:pt>
                <c:pt idx="10">
                  <c:v>22237044.640000001</c:v>
                </c:pt>
                <c:pt idx="11">
                  <c:v>23408260.879999999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21157343.600000001</c:v>
                </c:pt>
                <c:pt idx="1">
                  <c:v>20735704.34</c:v>
                </c:pt>
                <c:pt idx="2">
                  <c:v>23408382.690000001</c:v>
                </c:pt>
                <c:pt idx="3">
                  <c:v>20785329.629999999</c:v>
                </c:pt>
                <c:pt idx="4">
                  <c:v>24816795.960000001</c:v>
                </c:pt>
                <c:pt idx="5">
                  <c:v>20536580.045000002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158784.48155999999</c:v>
                </c:pt>
                <c:pt idx="2">
                  <c:v>86375.22107</c:v>
                </c:pt>
                <c:pt idx="3">
                  <c:v>129783.30017</c:v>
                </c:pt>
                <c:pt idx="4">
                  <c:v>367053.87832999998</c:v>
                </c:pt>
                <c:pt idx="5">
                  <c:v>84074.301290000003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142964.37304999999</c:v>
                </c:pt>
                <c:pt idx="3">
                  <c:v>80867.331659999996</c:v>
                </c:pt>
                <c:pt idx="4">
                  <c:v>168148.12448999999</c:v>
                </c:pt>
                <c:pt idx="5">
                  <c:v>220068.33278999999</c:v>
                </c:pt>
                <c:pt idx="6">
                  <c:v>118301.89152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380183.67125000001</c:v>
                </c:pt>
                <c:pt idx="1">
                  <c:v>435240.33497999999</c:v>
                </c:pt>
                <c:pt idx="2">
                  <c:v>883990.46005999995</c:v>
                </c:pt>
                <c:pt idx="3">
                  <c:v>538272.81357999996</c:v>
                </c:pt>
                <c:pt idx="4">
                  <c:v>741809.39162000001</c:v>
                </c:pt>
                <c:pt idx="5">
                  <c:v>622920.64541999996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299869.27533999999</c:v>
                </c:pt>
                <c:pt idx="2">
                  <c:v>358167.08747999999</c:v>
                </c:pt>
                <c:pt idx="3">
                  <c:v>349697.69761999999</c:v>
                </c:pt>
                <c:pt idx="4">
                  <c:v>980423.83082000003</c:v>
                </c:pt>
                <c:pt idx="5">
                  <c:v>564215.96891000005</c:v>
                </c:pt>
                <c:pt idx="6">
                  <c:v>431114.92654999997</c:v>
                </c:pt>
                <c:pt idx="7">
                  <c:v>422596.09554000001</c:v>
                </c:pt>
                <c:pt idx="8">
                  <c:v>566548.43955000001</c:v>
                </c:pt>
                <c:pt idx="9">
                  <c:v>820107.25635000004</c:v>
                </c:pt>
                <c:pt idx="10">
                  <c:v>613686.10137000005</c:v>
                </c:pt>
                <c:pt idx="11">
                  <c:v>997530.92376000003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588994.81195</c:v>
                </c:pt>
                <c:pt idx="1">
                  <c:v>590741.80659000005</c:v>
                </c:pt>
                <c:pt idx="2">
                  <c:v>637903.66772999999</c:v>
                </c:pt>
                <c:pt idx="3">
                  <c:v>609795.71129000001</c:v>
                </c:pt>
                <c:pt idx="4">
                  <c:v>657866.84267000004</c:v>
                </c:pt>
                <c:pt idx="5">
                  <c:v>532948.37534000003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551103.08973999997</c:v>
                </c:pt>
                <c:pt idx="1">
                  <c:v>600091.26509999996</c:v>
                </c:pt>
                <c:pt idx="2">
                  <c:v>639302.63208000001</c:v>
                </c:pt>
                <c:pt idx="3">
                  <c:v>511733.86372000002</c:v>
                </c:pt>
                <c:pt idx="4">
                  <c:v>653255.08320999995</c:v>
                </c:pt>
                <c:pt idx="5">
                  <c:v>479199.55589999998</c:v>
                </c:pt>
                <c:pt idx="6">
                  <c:v>622236.66975999996</c:v>
                </c:pt>
                <c:pt idx="7">
                  <c:v>606211.46343</c:v>
                </c:pt>
                <c:pt idx="8">
                  <c:v>615341.46044000005</c:v>
                </c:pt>
                <c:pt idx="9">
                  <c:v>628419.65578000003</c:v>
                </c:pt>
                <c:pt idx="10">
                  <c:v>624432.90593000001</c:v>
                </c:pt>
                <c:pt idx="11">
                  <c:v>607066.76603000006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3093440.9504199997</c:v>
                </c:pt>
                <c:pt idx="1">
                  <c:v>3106580.2028499995</c:v>
                </c:pt>
                <c:pt idx="2">
                  <c:v>3068540.50844</c:v>
                </c:pt>
                <c:pt idx="3">
                  <c:v>2582481.4760499997</c:v>
                </c:pt>
                <c:pt idx="4">
                  <c:v>3145725.03339</c:v>
                </c:pt>
                <c:pt idx="5">
                  <c:v>2433807.5137999998</c:v>
                </c:pt>
                <c:pt idx="6">
                  <c:v>2844547.0757199996</c:v>
                </c:pt>
                <c:pt idx="7">
                  <c:v>2839056.38062</c:v>
                </c:pt>
                <c:pt idx="8">
                  <c:v>2959787.02776</c:v>
                </c:pt>
                <c:pt idx="9">
                  <c:v>3373818.1506399992</c:v>
                </c:pt>
                <c:pt idx="10">
                  <c:v>3324488.1194999996</c:v>
                </c:pt>
                <c:pt idx="11">
                  <c:v>3419334.9354099995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3008716.4643800003</c:v>
                </c:pt>
                <c:pt idx="1">
                  <c:v>2954103.26113</c:v>
                </c:pt>
                <c:pt idx="2">
                  <c:v>3129739.5948699997</c:v>
                </c:pt>
                <c:pt idx="3">
                  <c:v>2775709.9605299998</c:v>
                </c:pt>
                <c:pt idx="4">
                  <c:v>3108844.0035700002</c:v>
                </c:pt>
                <c:pt idx="5">
                  <c:v>2558392.7785100001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20000680.620000001</c:v>
                </c:pt>
                <c:pt idx="1">
                  <c:v>21091628.920000002</c:v>
                </c:pt>
                <c:pt idx="2">
                  <c:v>22648721.350000001</c:v>
                </c:pt>
                <c:pt idx="3">
                  <c:v>19292590.219999999</c:v>
                </c:pt>
                <c:pt idx="4">
                  <c:v>24180073.629999999</c:v>
                </c:pt>
                <c:pt idx="5">
                  <c:v>19015328.5</c:v>
                </c:pt>
                <c:pt idx="6">
                  <c:v>22475538.739999998</c:v>
                </c:pt>
                <c:pt idx="7">
                  <c:v>22002128.899999999</c:v>
                </c:pt>
                <c:pt idx="8">
                  <c:v>21956513.239999998</c:v>
                </c:pt>
                <c:pt idx="9">
                  <c:v>23473871.59</c:v>
                </c:pt>
                <c:pt idx="10">
                  <c:v>22237044.640000001</c:v>
                </c:pt>
                <c:pt idx="11">
                  <c:v>23408260.879999999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21157343.600000001</c:v>
                </c:pt>
                <c:pt idx="1">
                  <c:v>20735704.34</c:v>
                </c:pt>
                <c:pt idx="2">
                  <c:v>23408382.690000001</c:v>
                </c:pt>
                <c:pt idx="3">
                  <c:v>20785329.629999999</c:v>
                </c:pt>
                <c:pt idx="4">
                  <c:v>24816795.960000001</c:v>
                </c:pt>
                <c:pt idx="5">
                  <c:v>20536580.045000002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261782381.23000002</c:v>
                </c:pt>
                <c:pt idx="23">
                  <c:v>131440136.265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1025503.32576</c:v>
                </c:pt>
                <c:pt idx="1">
                  <c:v>1063749.25575</c:v>
                </c:pt>
                <c:pt idx="2">
                  <c:v>1116615.3783199999</c:v>
                </c:pt>
                <c:pt idx="3">
                  <c:v>960083.29946999997</c:v>
                </c:pt>
                <c:pt idx="4">
                  <c:v>1056965.41206</c:v>
                </c:pt>
                <c:pt idx="5">
                  <c:v>871188.53159000003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1010002.65347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864922.41662000003</c:v>
                </c:pt>
                <c:pt idx="4">
                  <c:v>1059528.9378800001</c:v>
                </c:pt>
                <c:pt idx="5">
                  <c:v>809192.70310000004</c:v>
                </c:pt>
                <c:pt idx="6">
                  <c:v>941717.77703</c:v>
                </c:pt>
                <c:pt idx="7">
                  <c:v>964862.98733000003</c:v>
                </c:pt>
                <c:pt idx="8">
                  <c:v>943319.16697999998</c:v>
                </c:pt>
                <c:pt idx="9">
                  <c:v>1034050.42279</c:v>
                </c:pt>
                <c:pt idx="10">
                  <c:v>1057376.6319299999</c:v>
                </c:pt>
                <c:pt idx="11">
                  <c:v>1126152.45743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352982.78866000002</c:v>
                </c:pt>
                <c:pt idx="1">
                  <c:v>319053.30417000002</c:v>
                </c:pt>
                <c:pt idx="2">
                  <c:v>298315.30297000002</c:v>
                </c:pt>
                <c:pt idx="3">
                  <c:v>236036.39468999999</c:v>
                </c:pt>
                <c:pt idx="4">
                  <c:v>283309.94018999999</c:v>
                </c:pt>
                <c:pt idx="5">
                  <c:v>202880.77058000001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318973.59058000002</c:v>
                </c:pt>
                <c:pt idx="2">
                  <c:v>276697.47295999998</c:v>
                </c:pt>
                <c:pt idx="3">
                  <c:v>211802.92189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205536.84400000001</c:v>
                </c:pt>
                <c:pt idx="7">
                  <c:v>213027.75344999999</c:v>
                </c:pt>
                <c:pt idx="8">
                  <c:v>267545.08412000001</c:v>
                </c:pt>
                <c:pt idx="9">
                  <c:v>289011.94835000002</c:v>
                </c:pt>
                <c:pt idx="10">
                  <c:v>359841.73379999999</c:v>
                </c:pt>
                <c:pt idx="11">
                  <c:v>349163.93852999998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210357.77202999999</c:v>
                </c:pt>
                <c:pt idx="1">
                  <c:v>198977.07626</c:v>
                </c:pt>
                <c:pt idx="2">
                  <c:v>224431.95004</c:v>
                </c:pt>
                <c:pt idx="3">
                  <c:v>197804.11760999999</c:v>
                </c:pt>
                <c:pt idx="4">
                  <c:v>220076.47605999999</c:v>
                </c:pt>
                <c:pt idx="5">
                  <c:v>187156.87186000001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232060.59815000001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199481.55533</c:v>
                </c:pt>
                <c:pt idx="4">
                  <c:v>216838.20627</c:v>
                </c:pt>
                <c:pt idx="5">
                  <c:v>164240.44820000001</c:v>
                </c:pt>
                <c:pt idx="6">
                  <c:v>225409.27966</c:v>
                </c:pt>
                <c:pt idx="7">
                  <c:v>219206.78563</c:v>
                </c:pt>
                <c:pt idx="8">
                  <c:v>227135.86845000001</c:v>
                </c:pt>
                <c:pt idx="9">
                  <c:v>277355.40288000001</c:v>
                </c:pt>
                <c:pt idx="10">
                  <c:v>242512.65354999999</c:v>
                </c:pt>
                <c:pt idx="11">
                  <c:v>247463.85743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3449002</xdr:colOff>
      <xdr:row>3</xdr:row>
      <xdr:rowOff>130492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134302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3032497</xdr:colOff>
      <xdr:row>3</xdr:row>
      <xdr:rowOff>140968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J2" sqref="J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122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124</v>
      </c>
      <c r="C6" s="136"/>
      <c r="D6" s="136"/>
      <c r="E6" s="136"/>
      <c r="F6" s="136" t="s">
        <v>125</v>
      </c>
      <c r="G6" s="136"/>
      <c r="H6" s="136"/>
      <c r="I6" s="136"/>
      <c r="J6" s="136" t="s">
        <v>103</v>
      </c>
      <c r="K6" s="136"/>
      <c r="L6" s="136"/>
      <c r="M6" s="136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115</v>
      </c>
      <c r="E7" s="7" t="s">
        <v>116</v>
      </c>
      <c r="F7" s="5">
        <v>2024</v>
      </c>
      <c r="G7" s="6">
        <v>2025</v>
      </c>
      <c r="H7" s="7" t="s">
        <v>115</v>
      </c>
      <c r="I7" s="7" t="s">
        <v>116</v>
      </c>
      <c r="J7" s="5" t="s">
        <v>126</v>
      </c>
      <c r="K7" s="5" t="s">
        <v>127</v>
      </c>
      <c r="L7" s="7" t="s">
        <v>115</v>
      </c>
      <c r="M7" s="7" t="s">
        <v>116</v>
      </c>
    </row>
    <row r="8" spans="1:13" ht="16.8" x14ac:dyDescent="0.3">
      <c r="A8" s="84" t="s">
        <v>2</v>
      </c>
      <c r="B8" s="8">
        <f>B9+B18+B20</f>
        <v>2433807.5137999998</v>
      </c>
      <c r="C8" s="8">
        <f>C9+C18+C20</f>
        <v>2558392.7785100001</v>
      </c>
      <c r="D8" s="10">
        <f t="shared" ref="D8:D45" si="0">(C8-B8)/B8*100</f>
        <v>5.1189448632887302</v>
      </c>
      <c r="E8" s="10">
        <f t="shared" ref="E8:E43" si="1">C8/C$45*100</f>
        <v>12.457735284570356</v>
      </c>
      <c r="F8" s="8">
        <f>F9+F18+F20</f>
        <v>17430575.684949998</v>
      </c>
      <c r="G8" s="8">
        <f>G9+G18+G20</f>
        <v>17535506.062990002</v>
      </c>
      <c r="H8" s="10">
        <f t="shared" ref="H8:H45" si="2">(G8-F8)/F8*100</f>
        <v>0.60199031825784199</v>
      </c>
      <c r="I8" s="10">
        <f t="shared" ref="I8:I44" si="3">G8/G$45*100</f>
        <v>13.341058949936111</v>
      </c>
      <c r="J8" s="8">
        <f>J9+J18+J20</f>
        <v>35920708.533610001</v>
      </c>
      <c r="K8" s="8">
        <f>K9+K18+K20</f>
        <v>36296537.752640001</v>
      </c>
      <c r="L8" s="10">
        <f t="shared" ref="L8:L45" si="4">(K8-J8)/J8*100</f>
        <v>1.0462745150985744</v>
      </c>
      <c r="M8" s="10">
        <f t="shared" ref="M8:M44" si="5">K8/K$45*100</f>
        <v>13.594540142161515</v>
      </c>
    </row>
    <row r="9" spans="1:13" ht="15.6" x14ac:dyDescent="0.3">
      <c r="A9" s="9" t="s">
        <v>3</v>
      </c>
      <c r="B9" s="8">
        <f>B10+B11+B12+B13+B14+B15+B16+B17</f>
        <v>1631535.10616</v>
      </c>
      <c r="C9" s="8">
        <f>C10+C11+C12+C13+C14+C15+C16+C17</f>
        <v>1654675.8143500001</v>
      </c>
      <c r="D9" s="10">
        <f t="shared" si="0"/>
        <v>1.4183395810871879</v>
      </c>
      <c r="E9" s="10">
        <f t="shared" si="1"/>
        <v>8.0572121099241176</v>
      </c>
      <c r="F9" s="8">
        <f>F10+F11+F12+F13+F14+F15+F16+F17</f>
        <v>11791370.378389999</v>
      </c>
      <c r="G9" s="8">
        <f>G10+G11+G12+G13+G14+G15+G16+G17</f>
        <v>11913757.805200001</v>
      </c>
      <c r="H9" s="10">
        <f t="shared" si="2"/>
        <v>1.0379406539065292</v>
      </c>
      <c r="I9" s="10">
        <f t="shared" si="3"/>
        <v>9.064018148292508</v>
      </c>
      <c r="J9" s="8">
        <f>J10+J11+J12+J13+J14+J15+J16+J17</f>
        <v>24489111.922900002</v>
      </c>
      <c r="K9" s="8">
        <f>K10+K11+K12+K13+K14+K15+K16+K17</f>
        <v>24559234.492590003</v>
      </c>
      <c r="L9" s="10">
        <f t="shared" si="4"/>
        <v>0.2863418237083068</v>
      </c>
      <c r="M9" s="10">
        <f t="shared" si="5"/>
        <v>9.1984392959350103</v>
      </c>
    </row>
    <row r="10" spans="1:13" ht="13.8" x14ac:dyDescent="0.25">
      <c r="A10" s="11" t="s">
        <v>128</v>
      </c>
      <c r="B10" s="12">
        <v>809192.70310000004</v>
      </c>
      <c r="C10" s="12">
        <v>871188.53159000003</v>
      </c>
      <c r="D10" s="13">
        <f t="shared" si="0"/>
        <v>7.6614418608194663</v>
      </c>
      <c r="E10" s="13">
        <f t="shared" si="1"/>
        <v>4.2421305284572268</v>
      </c>
      <c r="F10" s="12">
        <v>5827945.6871300004</v>
      </c>
      <c r="G10" s="12">
        <v>6094105.2029499998</v>
      </c>
      <c r="H10" s="13">
        <f t="shared" si="2"/>
        <v>4.5669525782947185</v>
      </c>
      <c r="I10" s="13">
        <f t="shared" si="3"/>
        <v>4.6364112029399527</v>
      </c>
      <c r="J10" s="12">
        <v>12667276.38902</v>
      </c>
      <c r="K10" s="12">
        <v>12161584.646439999</v>
      </c>
      <c r="L10" s="13">
        <f t="shared" si="4"/>
        <v>-3.9921110667351831</v>
      </c>
      <c r="M10" s="13">
        <f t="shared" si="5"/>
        <v>4.55501160455169</v>
      </c>
    </row>
    <row r="11" spans="1:13" ht="13.8" x14ac:dyDescent="0.25">
      <c r="A11" s="11" t="s">
        <v>129</v>
      </c>
      <c r="B11" s="12">
        <v>259744.38430000001</v>
      </c>
      <c r="C11" s="12">
        <v>202880.77058000001</v>
      </c>
      <c r="D11" s="13">
        <f t="shared" si="0"/>
        <v>-21.892143644700923</v>
      </c>
      <c r="E11" s="13">
        <f t="shared" si="1"/>
        <v>0.98789949512258246</v>
      </c>
      <c r="F11" s="12">
        <v>1716637.8515399999</v>
      </c>
      <c r="G11" s="12">
        <v>1692578.50126</v>
      </c>
      <c r="H11" s="13">
        <f t="shared" si="2"/>
        <v>-1.4015390758403816</v>
      </c>
      <c r="I11" s="13">
        <f t="shared" si="3"/>
        <v>1.2877181577532351</v>
      </c>
      <c r="J11" s="12">
        <v>3509138.8043300002</v>
      </c>
      <c r="K11" s="12">
        <v>3376705.80351</v>
      </c>
      <c r="L11" s="13">
        <f t="shared" si="4"/>
        <v>-3.7739459224750047</v>
      </c>
      <c r="M11" s="13">
        <f t="shared" si="5"/>
        <v>1.2647146377135543</v>
      </c>
    </row>
    <row r="12" spans="1:13" ht="13.8" x14ac:dyDescent="0.25">
      <c r="A12" s="11" t="s">
        <v>130</v>
      </c>
      <c r="B12" s="12">
        <v>164240.44820000001</v>
      </c>
      <c r="C12" s="12">
        <v>187156.87186000001</v>
      </c>
      <c r="D12" s="13">
        <f t="shared" si="0"/>
        <v>13.952971945189807</v>
      </c>
      <c r="E12" s="13">
        <f t="shared" si="1"/>
        <v>0.91133417272934258</v>
      </c>
      <c r="F12" s="12">
        <v>1286317.3615999999</v>
      </c>
      <c r="G12" s="12">
        <v>1238804.2638600001</v>
      </c>
      <c r="H12" s="13">
        <f t="shared" si="2"/>
        <v>-3.693730579901386</v>
      </c>
      <c r="I12" s="13">
        <f t="shared" si="3"/>
        <v>0.94248552920122763</v>
      </c>
      <c r="J12" s="12">
        <v>2616494.9487299998</v>
      </c>
      <c r="K12" s="12">
        <v>2677888.1114599998</v>
      </c>
      <c r="L12" s="13">
        <f t="shared" si="4"/>
        <v>2.3463894994255248</v>
      </c>
      <c r="M12" s="13">
        <f t="shared" si="5"/>
        <v>1.0029787875514984</v>
      </c>
    </row>
    <row r="13" spans="1:13" ht="13.8" x14ac:dyDescent="0.25">
      <c r="A13" s="11" t="s">
        <v>131</v>
      </c>
      <c r="B13" s="12">
        <v>88287.88708</v>
      </c>
      <c r="C13" s="12">
        <v>105561.85049</v>
      </c>
      <c r="D13" s="13">
        <f t="shared" si="0"/>
        <v>19.5654964472619</v>
      </c>
      <c r="E13" s="13">
        <f t="shared" si="1"/>
        <v>0.51401864506500894</v>
      </c>
      <c r="F13" s="12">
        <v>826018.20539999998</v>
      </c>
      <c r="G13" s="12">
        <v>851879.44082000002</v>
      </c>
      <c r="H13" s="13">
        <f t="shared" si="2"/>
        <v>3.1308311670293896</v>
      </c>
      <c r="I13" s="13">
        <f t="shared" si="3"/>
        <v>0.64811211021761483</v>
      </c>
      <c r="J13" s="12">
        <v>1710706.5726300001</v>
      </c>
      <c r="K13" s="12">
        <v>1875401.5708999999</v>
      </c>
      <c r="L13" s="13">
        <f t="shared" si="4"/>
        <v>9.6273084411432208</v>
      </c>
      <c r="M13" s="13">
        <f t="shared" si="5"/>
        <v>0.70241470721042631</v>
      </c>
    </row>
    <row r="14" spans="1:13" ht="13.8" x14ac:dyDescent="0.25">
      <c r="A14" s="11" t="s">
        <v>132</v>
      </c>
      <c r="B14" s="12">
        <v>151405.27651</v>
      </c>
      <c r="C14" s="12">
        <v>141688.35785</v>
      </c>
      <c r="D14" s="13">
        <f t="shared" si="0"/>
        <v>-6.4178203586968214</v>
      </c>
      <c r="E14" s="13">
        <f t="shared" si="1"/>
        <v>0.68993161246678247</v>
      </c>
      <c r="F14" s="12">
        <v>1166020.83143</v>
      </c>
      <c r="G14" s="12">
        <v>1182911.00125</v>
      </c>
      <c r="H14" s="13">
        <f t="shared" si="2"/>
        <v>1.4485307092915281</v>
      </c>
      <c r="I14" s="13">
        <f t="shared" si="3"/>
        <v>0.89996178858571874</v>
      </c>
      <c r="J14" s="12">
        <v>2189404.1920599998</v>
      </c>
      <c r="K14" s="12">
        <v>2650263.17123</v>
      </c>
      <c r="L14" s="13">
        <f t="shared" si="4"/>
        <v>21.049515701181708</v>
      </c>
      <c r="M14" s="13">
        <f t="shared" si="5"/>
        <v>0.99263211588157485</v>
      </c>
    </row>
    <row r="15" spans="1:13" ht="13.8" x14ac:dyDescent="0.25">
      <c r="A15" s="11" t="s">
        <v>133</v>
      </c>
      <c r="B15" s="12">
        <v>70268.485010000004</v>
      </c>
      <c r="C15" s="12">
        <v>38222.55904</v>
      </c>
      <c r="D15" s="13">
        <f t="shared" si="0"/>
        <v>-45.604976349553439</v>
      </c>
      <c r="E15" s="13">
        <f t="shared" si="1"/>
        <v>0.18611939746659992</v>
      </c>
      <c r="F15" s="12">
        <v>433711.35126999998</v>
      </c>
      <c r="G15" s="12">
        <v>266815.91307000001</v>
      </c>
      <c r="H15" s="13">
        <f t="shared" si="2"/>
        <v>-38.480763233725447</v>
      </c>
      <c r="I15" s="13">
        <f t="shared" si="3"/>
        <v>0.20299424563290563</v>
      </c>
      <c r="J15" s="12">
        <v>745048.38705000002</v>
      </c>
      <c r="K15" s="12">
        <v>646174.31206999999</v>
      </c>
      <c r="L15" s="13">
        <f t="shared" si="4"/>
        <v>-13.27082598909977</v>
      </c>
      <c r="M15" s="13">
        <f t="shared" si="5"/>
        <v>0.24201874801764767</v>
      </c>
    </row>
    <row r="16" spans="1:13" ht="13.8" x14ac:dyDescent="0.25">
      <c r="A16" s="11" t="s">
        <v>134</v>
      </c>
      <c r="B16" s="12">
        <v>80441.30154</v>
      </c>
      <c r="C16" s="12">
        <v>99886.000119999997</v>
      </c>
      <c r="D16" s="13">
        <f t="shared" si="0"/>
        <v>24.172531035354996</v>
      </c>
      <c r="E16" s="13">
        <f t="shared" si="1"/>
        <v>0.48638088669646351</v>
      </c>
      <c r="F16" s="12">
        <v>448743.51637999999</v>
      </c>
      <c r="G16" s="12">
        <v>493740.14156000002</v>
      </c>
      <c r="H16" s="13">
        <f t="shared" si="2"/>
        <v>10.027247979644677</v>
      </c>
      <c r="I16" s="13">
        <f t="shared" si="3"/>
        <v>0.37563879313435677</v>
      </c>
      <c r="J16" s="12">
        <v>915025.69238000002</v>
      </c>
      <c r="K16" s="12">
        <v>1023602.5139200001</v>
      </c>
      <c r="L16" s="13">
        <f t="shared" si="4"/>
        <v>11.865986107733168</v>
      </c>
      <c r="M16" s="13">
        <f t="shared" si="5"/>
        <v>0.38338106956470674</v>
      </c>
    </row>
    <row r="17" spans="1:13" ht="13.8" x14ac:dyDescent="0.25">
      <c r="A17" s="11" t="s">
        <v>135</v>
      </c>
      <c r="B17" s="12">
        <v>7954.6204200000002</v>
      </c>
      <c r="C17" s="12">
        <v>8090.8728199999996</v>
      </c>
      <c r="D17" s="13">
        <f t="shared" si="0"/>
        <v>1.7128711717962701</v>
      </c>
      <c r="E17" s="13">
        <f t="shared" si="1"/>
        <v>3.9397371920111245E-2</v>
      </c>
      <c r="F17" s="12">
        <v>85975.573640000002</v>
      </c>
      <c r="G17" s="12">
        <v>92923.340429999997</v>
      </c>
      <c r="H17" s="13">
        <f t="shared" si="2"/>
        <v>8.0810938454356016</v>
      </c>
      <c r="I17" s="13">
        <f t="shared" si="3"/>
        <v>7.0696320827494233E-2</v>
      </c>
      <c r="J17" s="12">
        <v>136016.93669999999</v>
      </c>
      <c r="K17" s="12">
        <v>147614.36306</v>
      </c>
      <c r="L17" s="13">
        <f t="shared" si="4"/>
        <v>8.5264575437244154</v>
      </c>
      <c r="M17" s="13">
        <f t="shared" si="5"/>
        <v>5.528762544391206E-2</v>
      </c>
    </row>
    <row r="18" spans="1:13" ht="15.6" x14ac:dyDescent="0.3">
      <c r="A18" s="9" t="s">
        <v>12</v>
      </c>
      <c r="B18" s="8">
        <f>B19</f>
        <v>257665.70292000001</v>
      </c>
      <c r="C18" s="8">
        <f>C19</f>
        <v>314771.26890000002</v>
      </c>
      <c r="D18" s="10">
        <f t="shared" si="0"/>
        <v>22.162657013661665</v>
      </c>
      <c r="E18" s="10">
        <f t="shared" si="1"/>
        <v>1.5327346043512085</v>
      </c>
      <c r="F18" s="8">
        <f>F19</f>
        <v>1846357.1423800001</v>
      </c>
      <c r="G18" s="8">
        <f>G19</f>
        <v>1802809.3221499999</v>
      </c>
      <c r="H18" s="10">
        <f t="shared" si="2"/>
        <v>-2.3585805384252998</v>
      </c>
      <c r="I18" s="10">
        <f t="shared" si="3"/>
        <v>1.3715820550545592</v>
      </c>
      <c r="J18" s="8">
        <f>J19</f>
        <v>3637842.30535</v>
      </c>
      <c r="K18" s="8">
        <f>K19</f>
        <v>3819334.3526499998</v>
      </c>
      <c r="L18" s="10">
        <f t="shared" si="4"/>
        <v>4.9890026028090357</v>
      </c>
      <c r="M18" s="10">
        <f t="shared" si="5"/>
        <v>1.430497160012469</v>
      </c>
    </row>
    <row r="19" spans="1:13" ht="13.8" x14ac:dyDescent="0.25">
      <c r="A19" s="11" t="s">
        <v>136</v>
      </c>
      <c r="B19" s="12">
        <v>257665.70292000001</v>
      </c>
      <c r="C19" s="12">
        <v>314771.26890000002</v>
      </c>
      <c r="D19" s="13">
        <f t="shared" si="0"/>
        <v>22.162657013661665</v>
      </c>
      <c r="E19" s="13">
        <f t="shared" si="1"/>
        <v>1.5327346043512085</v>
      </c>
      <c r="F19" s="12">
        <v>1846357.1423800001</v>
      </c>
      <c r="G19" s="12">
        <v>1802809.3221499999</v>
      </c>
      <c r="H19" s="13">
        <f t="shared" si="2"/>
        <v>-2.3585805384252998</v>
      </c>
      <c r="I19" s="13">
        <f t="shared" si="3"/>
        <v>1.3715820550545592</v>
      </c>
      <c r="J19" s="12">
        <v>3637842.30535</v>
      </c>
      <c r="K19" s="12">
        <v>3819334.3526499998</v>
      </c>
      <c r="L19" s="13">
        <f t="shared" si="4"/>
        <v>4.9890026028090357</v>
      </c>
      <c r="M19" s="13">
        <f t="shared" si="5"/>
        <v>1.430497160012469</v>
      </c>
    </row>
    <row r="20" spans="1:13" ht="15.6" x14ac:dyDescent="0.3">
      <c r="A20" s="9" t="s">
        <v>109</v>
      </c>
      <c r="B20" s="8">
        <f>B21</f>
        <v>544606.70472000004</v>
      </c>
      <c r="C20" s="8">
        <f>C21</f>
        <v>588945.69525999995</v>
      </c>
      <c r="D20" s="10">
        <f t="shared" si="0"/>
        <v>8.1414698268902193</v>
      </c>
      <c r="E20" s="10">
        <f t="shared" si="1"/>
        <v>2.8677885702950299</v>
      </c>
      <c r="F20" s="8">
        <f>F21</f>
        <v>3792848.1641799998</v>
      </c>
      <c r="G20" s="8">
        <f>G21</f>
        <v>3818938.9356399998</v>
      </c>
      <c r="H20" s="10">
        <f t="shared" si="2"/>
        <v>0.68789390797141736</v>
      </c>
      <c r="I20" s="10">
        <f t="shared" si="3"/>
        <v>2.9054587465890434</v>
      </c>
      <c r="J20" s="8">
        <f>J21</f>
        <v>7793754.3053599996</v>
      </c>
      <c r="K20" s="8">
        <f>K21</f>
        <v>7917968.9073999999</v>
      </c>
      <c r="L20" s="10">
        <f t="shared" si="4"/>
        <v>1.5937710783950958</v>
      </c>
      <c r="M20" s="10">
        <f t="shared" si="5"/>
        <v>2.9656036862140343</v>
      </c>
    </row>
    <row r="21" spans="1:13" ht="13.8" x14ac:dyDescent="0.25">
      <c r="A21" s="11" t="s">
        <v>137</v>
      </c>
      <c r="B21" s="12">
        <v>544606.70472000004</v>
      </c>
      <c r="C21" s="12">
        <v>588945.69525999995</v>
      </c>
      <c r="D21" s="13">
        <f t="shared" si="0"/>
        <v>8.1414698268902193</v>
      </c>
      <c r="E21" s="13">
        <f t="shared" si="1"/>
        <v>2.8677885702950299</v>
      </c>
      <c r="F21" s="12">
        <v>3792848.1641799998</v>
      </c>
      <c r="G21" s="12">
        <v>3818938.9356399998</v>
      </c>
      <c r="H21" s="13">
        <f t="shared" si="2"/>
        <v>0.68789390797141736</v>
      </c>
      <c r="I21" s="13">
        <f t="shared" si="3"/>
        <v>2.9054587465890434</v>
      </c>
      <c r="J21" s="12">
        <v>7793754.3053599996</v>
      </c>
      <c r="K21" s="12">
        <v>7917968.9073999999</v>
      </c>
      <c r="L21" s="13">
        <f t="shared" si="4"/>
        <v>1.5937710783950958</v>
      </c>
      <c r="M21" s="13">
        <f t="shared" si="5"/>
        <v>2.9656036862140343</v>
      </c>
    </row>
    <row r="22" spans="1:13" ht="16.8" x14ac:dyDescent="0.3">
      <c r="A22" s="84" t="s">
        <v>14</v>
      </c>
      <c r="B22" s="8">
        <f>B23+B27+B29</f>
        <v>13244188.769719999</v>
      </c>
      <c r="C22" s="8">
        <f>C23+C27+C29</f>
        <v>14656823.330320001</v>
      </c>
      <c r="D22" s="10">
        <f t="shared" si="0"/>
        <v>10.666070872001521</v>
      </c>
      <c r="E22" s="10">
        <f t="shared" si="1"/>
        <v>71.369348246902803</v>
      </c>
      <c r="F22" s="8">
        <f>F23+F27+F29</f>
        <v>88344900.951729998</v>
      </c>
      <c r="G22" s="8">
        <f>G23+G27+G29</f>
        <v>93471229.81333001</v>
      </c>
      <c r="H22" s="10">
        <f t="shared" si="2"/>
        <v>5.8026312853086353</v>
      </c>
      <c r="I22" s="10">
        <f t="shared" si="3"/>
        <v>71.113156505620282</v>
      </c>
      <c r="J22" s="8">
        <f>J23+J27+J29</f>
        <v>180744740.52618</v>
      </c>
      <c r="K22" s="8">
        <f>K23+K27+K29</f>
        <v>188845817.88917002</v>
      </c>
      <c r="L22" s="10">
        <f t="shared" si="4"/>
        <v>4.4820542713477298</v>
      </c>
      <c r="M22" s="10">
        <f t="shared" si="5"/>
        <v>70.730494171910834</v>
      </c>
    </row>
    <row r="23" spans="1:13" ht="15.6" x14ac:dyDescent="0.3">
      <c r="A23" s="9" t="s">
        <v>15</v>
      </c>
      <c r="B23" s="8">
        <f>B24+B25+B26</f>
        <v>920946.62823999999</v>
      </c>
      <c r="C23" s="8">
        <f>C24+C25+C26</f>
        <v>949842.49466999993</v>
      </c>
      <c r="D23" s="10">
        <f>(C23-B23)/B23*100</f>
        <v>3.1376266054876778</v>
      </c>
      <c r="E23" s="10">
        <f t="shared" si="1"/>
        <v>4.6251249847281954</v>
      </c>
      <c r="F23" s="8">
        <f>F24+F25+F26</f>
        <v>6739032.6867700005</v>
      </c>
      <c r="G23" s="8">
        <f>G24+G25+G26</f>
        <v>6744577.7425799994</v>
      </c>
      <c r="H23" s="10">
        <f t="shared" si="2"/>
        <v>8.2282666782205721E-2</v>
      </c>
      <c r="I23" s="10">
        <f t="shared" si="3"/>
        <v>5.1312924151128954</v>
      </c>
      <c r="J23" s="8">
        <f>J24+J25+J26</f>
        <v>13796364.497180002</v>
      </c>
      <c r="K23" s="8">
        <f>K24+K25+K26</f>
        <v>13889815.150150001</v>
      </c>
      <c r="L23" s="10">
        <f t="shared" si="4"/>
        <v>0.67735708917447557</v>
      </c>
      <c r="M23" s="10">
        <f t="shared" si="5"/>
        <v>5.2023047187795006</v>
      </c>
    </row>
    <row r="24" spans="1:13" ht="13.8" x14ac:dyDescent="0.25">
      <c r="A24" s="11" t="s">
        <v>138</v>
      </c>
      <c r="B24" s="12">
        <v>644767.45862000005</v>
      </c>
      <c r="C24" s="12">
        <v>693351.32473999995</v>
      </c>
      <c r="D24" s="13">
        <f t="shared" si="0"/>
        <v>7.5350989679262455</v>
      </c>
      <c r="E24" s="13">
        <f t="shared" si="1"/>
        <v>3.3761771591020522</v>
      </c>
      <c r="F24" s="12">
        <v>4616317.7889</v>
      </c>
      <c r="G24" s="12">
        <v>4737025.4599099997</v>
      </c>
      <c r="H24" s="13">
        <f t="shared" si="2"/>
        <v>2.6148041909125701</v>
      </c>
      <c r="I24" s="13">
        <f t="shared" si="3"/>
        <v>3.6039413793360309</v>
      </c>
      <c r="J24" s="12">
        <v>9365128.6929100007</v>
      </c>
      <c r="K24" s="12">
        <v>9611929.9259900004</v>
      </c>
      <c r="L24" s="13">
        <f t="shared" si="4"/>
        <v>2.6353213198964789</v>
      </c>
      <c r="M24" s="13">
        <f t="shared" si="5"/>
        <v>3.6000614745413411</v>
      </c>
    </row>
    <row r="25" spans="1:13" ht="13.8" x14ac:dyDescent="0.25">
      <c r="A25" s="11" t="s">
        <v>139</v>
      </c>
      <c r="B25" s="12">
        <v>98663.976160000006</v>
      </c>
      <c r="C25" s="12">
        <v>90711.425399999993</v>
      </c>
      <c r="D25" s="13">
        <f t="shared" si="0"/>
        <v>-8.0602374539453301</v>
      </c>
      <c r="E25" s="13">
        <f t="shared" si="1"/>
        <v>0.44170658016686337</v>
      </c>
      <c r="F25" s="12">
        <v>748630.98045999999</v>
      </c>
      <c r="G25" s="12">
        <v>717306.71083999996</v>
      </c>
      <c r="H25" s="13">
        <f t="shared" si="2"/>
        <v>-4.1842069641243924</v>
      </c>
      <c r="I25" s="13">
        <f t="shared" si="3"/>
        <v>0.54572882471288564</v>
      </c>
      <c r="J25" s="12">
        <v>1583337.5832400001</v>
      </c>
      <c r="K25" s="12">
        <v>1494770.96532</v>
      </c>
      <c r="L25" s="13">
        <f t="shared" si="4"/>
        <v>-5.5936661175417388</v>
      </c>
      <c r="M25" s="13">
        <f t="shared" si="5"/>
        <v>0.5598529542918248</v>
      </c>
    </row>
    <row r="26" spans="1:13" ht="13.8" x14ac:dyDescent="0.25">
      <c r="A26" s="11" t="s">
        <v>140</v>
      </c>
      <c r="B26" s="12">
        <v>177515.19346000001</v>
      </c>
      <c r="C26" s="12">
        <v>165779.74453</v>
      </c>
      <c r="D26" s="13">
        <f t="shared" si="0"/>
        <v>-6.6109546463381426</v>
      </c>
      <c r="E26" s="13">
        <f t="shared" si="1"/>
        <v>0.80724124545928</v>
      </c>
      <c r="F26" s="12">
        <v>1374083.91741</v>
      </c>
      <c r="G26" s="12">
        <v>1290245.57183</v>
      </c>
      <c r="H26" s="13">
        <f t="shared" si="2"/>
        <v>-6.1013992317169548</v>
      </c>
      <c r="I26" s="13">
        <f t="shared" si="3"/>
        <v>0.98162221106397907</v>
      </c>
      <c r="J26" s="12">
        <v>2847898.2210300001</v>
      </c>
      <c r="K26" s="12">
        <v>2783114.2588399998</v>
      </c>
      <c r="L26" s="13">
        <f t="shared" si="4"/>
        <v>-2.274799068014794</v>
      </c>
      <c r="M26" s="13">
        <f t="shared" si="5"/>
        <v>1.042390289946334</v>
      </c>
    </row>
    <row r="27" spans="1:13" ht="15.6" x14ac:dyDescent="0.3">
      <c r="A27" s="9" t="s">
        <v>19</v>
      </c>
      <c r="B27" s="8">
        <f>B28</f>
        <v>2217134.0706600002</v>
      </c>
      <c r="C27" s="8">
        <f>C28</f>
        <v>2615754.3942499999</v>
      </c>
      <c r="D27" s="10">
        <f t="shared" si="0"/>
        <v>17.979080690927169</v>
      </c>
      <c r="E27" s="10">
        <f t="shared" si="1"/>
        <v>12.737049637857556</v>
      </c>
      <c r="F27" s="8">
        <f>F28</f>
        <v>15793676.931399999</v>
      </c>
      <c r="G27" s="8">
        <f>G28</f>
        <v>15763885.59778</v>
      </c>
      <c r="H27" s="10">
        <f t="shared" si="2"/>
        <v>-0.18862823235778303</v>
      </c>
      <c r="I27" s="10">
        <f t="shared" si="3"/>
        <v>11.993205458945969</v>
      </c>
      <c r="J27" s="8">
        <f>J28</f>
        <v>31632371.687679999</v>
      </c>
      <c r="K27" s="8">
        <f>K28</f>
        <v>30711571.732560001</v>
      </c>
      <c r="L27" s="10">
        <f t="shared" si="4"/>
        <v>-2.9109418800823756</v>
      </c>
      <c r="M27" s="10">
        <f t="shared" si="5"/>
        <v>11.502741600107369</v>
      </c>
    </row>
    <row r="28" spans="1:13" ht="13.8" x14ac:dyDescent="0.25">
      <c r="A28" s="11" t="s">
        <v>141</v>
      </c>
      <c r="B28" s="12">
        <v>2217134.0706600002</v>
      </c>
      <c r="C28" s="12">
        <v>2615754.3942499999</v>
      </c>
      <c r="D28" s="13">
        <f t="shared" si="0"/>
        <v>17.979080690927169</v>
      </c>
      <c r="E28" s="13">
        <f t="shared" si="1"/>
        <v>12.737049637857556</v>
      </c>
      <c r="F28" s="12">
        <v>15793676.931399999</v>
      </c>
      <c r="G28" s="12">
        <v>15763885.59778</v>
      </c>
      <c r="H28" s="13">
        <f t="shared" si="2"/>
        <v>-0.18862823235778303</v>
      </c>
      <c r="I28" s="13">
        <f t="shared" si="3"/>
        <v>11.993205458945969</v>
      </c>
      <c r="J28" s="12">
        <v>31632371.687679999</v>
      </c>
      <c r="K28" s="12">
        <v>30711571.732560001</v>
      </c>
      <c r="L28" s="13">
        <f t="shared" si="4"/>
        <v>-2.9109418800823756</v>
      </c>
      <c r="M28" s="13">
        <f t="shared" si="5"/>
        <v>11.502741600107369</v>
      </c>
    </row>
    <row r="29" spans="1:13" ht="15.6" x14ac:dyDescent="0.3">
      <c r="A29" s="9" t="s">
        <v>21</v>
      </c>
      <c r="B29" s="8">
        <f>B30+B31+B32+B33+B34+B35+B36+B37+B38+B39+B40</f>
        <v>10106108.07082</v>
      </c>
      <c r="C29" s="8">
        <f>C30+C31+C32+C33+C34+C35+C36+C37+C38+C39+C40</f>
        <v>11091226.441400001</v>
      </c>
      <c r="D29" s="10">
        <f t="shared" si="0"/>
        <v>9.7477521878515709</v>
      </c>
      <c r="E29" s="10">
        <f t="shared" si="1"/>
        <v>54.007173624317048</v>
      </c>
      <c r="F29" s="8">
        <f>F30+F31+F32+F33+F34+F35+F36+F37+F38+F39+F40</f>
        <v>65812191.333559997</v>
      </c>
      <c r="G29" s="8">
        <f>G30+G31+G32+G33+G34+G35+G36+G37+G38+G39+G40</f>
        <v>70962766.472970009</v>
      </c>
      <c r="H29" s="10">
        <f t="shared" si="2"/>
        <v>7.8261717700676972</v>
      </c>
      <c r="I29" s="10">
        <f t="shared" si="3"/>
        <v>53.988658631561414</v>
      </c>
      <c r="J29" s="8">
        <f>J30+J31+J32+J33+J34+J35+J36+J37+J38+J39+J40</f>
        <v>135316004.34132001</v>
      </c>
      <c r="K29" s="8">
        <f>K30+K31+K32+K33+K34+K35+K36+K37+K38+K39+K40</f>
        <v>144244431.00646001</v>
      </c>
      <c r="L29" s="10">
        <f t="shared" si="4"/>
        <v>6.598204483350699</v>
      </c>
      <c r="M29" s="10">
        <f t="shared" si="5"/>
        <v>54.025447853023955</v>
      </c>
    </row>
    <row r="30" spans="1:13" ht="13.8" x14ac:dyDescent="0.25">
      <c r="A30" s="11" t="s">
        <v>142</v>
      </c>
      <c r="B30" s="12">
        <v>1294199.9924000001</v>
      </c>
      <c r="C30" s="12">
        <v>1199933.86344</v>
      </c>
      <c r="D30" s="13">
        <f t="shared" si="0"/>
        <v>-7.2837374063950051</v>
      </c>
      <c r="E30" s="13">
        <f t="shared" si="1"/>
        <v>5.8429098750166313</v>
      </c>
      <c r="F30" s="12">
        <v>8688413.7433400005</v>
      </c>
      <c r="G30" s="12">
        <v>8125141.4170399997</v>
      </c>
      <c r="H30" s="13">
        <f t="shared" si="2"/>
        <v>-6.4830283517721563</v>
      </c>
      <c r="I30" s="13">
        <f t="shared" si="3"/>
        <v>6.1816288752612696</v>
      </c>
      <c r="J30" s="12">
        <v>17946255.64133</v>
      </c>
      <c r="K30" s="12">
        <v>17348640.72287</v>
      </c>
      <c r="L30" s="13">
        <f t="shared" si="4"/>
        <v>-3.3300256633127452</v>
      </c>
      <c r="M30" s="13">
        <f t="shared" si="5"/>
        <v>6.4977765737956643</v>
      </c>
    </row>
    <row r="31" spans="1:13" ht="13.8" x14ac:dyDescent="0.25">
      <c r="A31" s="11" t="s">
        <v>143</v>
      </c>
      <c r="B31" s="12">
        <v>2613746.6827600002</v>
      </c>
      <c r="C31" s="12">
        <v>3408166.5145800002</v>
      </c>
      <c r="D31" s="13">
        <f t="shared" si="0"/>
        <v>30.39391066700955</v>
      </c>
      <c r="E31" s="13">
        <f t="shared" si="1"/>
        <v>16.595589465782446</v>
      </c>
      <c r="F31" s="12">
        <v>17689603.842769999</v>
      </c>
      <c r="G31" s="12">
        <v>19986715.539329998</v>
      </c>
      <c r="H31" s="13">
        <f t="shared" si="2"/>
        <v>12.985659356633148</v>
      </c>
      <c r="I31" s="13">
        <f t="shared" si="3"/>
        <v>15.205945540891893</v>
      </c>
      <c r="J31" s="12">
        <v>35371051.425580002</v>
      </c>
      <c r="K31" s="12">
        <v>39495509.075139999</v>
      </c>
      <c r="L31" s="13">
        <f t="shared" si="4"/>
        <v>11.660545794737754</v>
      </c>
      <c r="M31" s="13">
        <f t="shared" si="5"/>
        <v>14.792685936499339</v>
      </c>
    </row>
    <row r="32" spans="1:13" ht="13.8" x14ac:dyDescent="0.25">
      <c r="A32" s="11" t="s">
        <v>144</v>
      </c>
      <c r="B32" s="12">
        <v>220068.33278999999</v>
      </c>
      <c r="C32" s="12">
        <v>84074.301290000003</v>
      </c>
      <c r="D32" s="13">
        <f t="shared" si="0"/>
        <v>-61.796274718803886</v>
      </c>
      <c r="E32" s="13">
        <f t="shared" si="1"/>
        <v>0.40938803396561341</v>
      </c>
      <c r="F32" s="12">
        <v>920570.16128</v>
      </c>
      <c r="G32" s="12">
        <v>908486.65748000005</v>
      </c>
      <c r="H32" s="13">
        <f t="shared" si="2"/>
        <v>-1.3126108479551986</v>
      </c>
      <c r="I32" s="13">
        <f t="shared" si="3"/>
        <v>0.69117902894468675</v>
      </c>
      <c r="J32" s="12">
        <v>2185241.5647</v>
      </c>
      <c r="K32" s="12">
        <v>1899676.32152</v>
      </c>
      <c r="L32" s="13">
        <f t="shared" si="4"/>
        <v>-13.067902779855997</v>
      </c>
      <c r="M32" s="13">
        <f t="shared" si="5"/>
        <v>0.71150659564324392</v>
      </c>
    </row>
    <row r="33" spans="1:13" ht="13.8" x14ac:dyDescent="0.25">
      <c r="A33" s="11" t="s">
        <v>145</v>
      </c>
      <c r="B33" s="12">
        <v>1188428.5929099999</v>
      </c>
      <c r="C33" s="12">
        <v>1277268.98174</v>
      </c>
      <c r="D33" s="13">
        <f t="shared" si="0"/>
        <v>7.4754503013483102</v>
      </c>
      <c r="E33" s="13">
        <f t="shared" si="1"/>
        <v>6.2194824013600742</v>
      </c>
      <c r="F33" s="12">
        <v>7832335.2455200003</v>
      </c>
      <c r="G33" s="12">
        <v>8328368.7025499996</v>
      </c>
      <c r="H33" s="13">
        <f t="shared" si="2"/>
        <v>6.3331489457594952</v>
      </c>
      <c r="I33" s="13">
        <f t="shared" si="3"/>
        <v>6.3362447264654005</v>
      </c>
      <c r="J33" s="12">
        <v>16112724.23817</v>
      </c>
      <c r="K33" s="12">
        <v>17164529.467</v>
      </c>
      <c r="L33" s="13">
        <f t="shared" si="4"/>
        <v>6.527792651836875</v>
      </c>
      <c r="M33" s="13">
        <f t="shared" si="5"/>
        <v>6.4288193670338041</v>
      </c>
    </row>
    <row r="34" spans="1:13" ht="13.8" x14ac:dyDescent="0.25">
      <c r="A34" s="11" t="s">
        <v>146</v>
      </c>
      <c r="B34" s="12">
        <v>763686.46262999997</v>
      </c>
      <c r="C34" s="12">
        <v>801152.30341000005</v>
      </c>
      <c r="D34" s="13">
        <f t="shared" si="0"/>
        <v>4.9059191976474761</v>
      </c>
      <c r="E34" s="13">
        <f t="shared" si="1"/>
        <v>3.9010989252081183</v>
      </c>
      <c r="F34" s="12">
        <v>5433120.1205399996</v>
      </c>
      <c r="G34" s="12">
        <v>5177877.6616399996</v>
      </c>
      <c r="H34" s="13">
        <f t="shared" si="2"/>
        <v>-4.6978983206178651</v>
      </c>
      <c r="I34" s="13">
        <f t="shared" si="3"/>
        <v>3.9393428892988522</v>
      </c>
      <c r="J34" s="12">
        <v>11240961.521290001</v>
      </c>
      <c r="K34" s="12">
        <v>10928029.82033</v>
      </c>
      <c r="L34" s="13">
        <f t="shared" si="4"/>
        <v>-2.783851722713568</v>
      </c>
      <c r="M34" s="13">
        <f t="shared" si="5"/>
        <v>4.0929947941497185</v>
      </c>
    </row>
    <row r="35" spans="1:13" ht="13.8" x14ac:dyDescent="0.25">
      <c r="A35" s="11" t="s">
        <v>147</v>
      </c>
      <c r="B35" s="12">
        <v>935318.57178999996</v>
      </c>
      <c r="C35" s="12">
        <v>969190.84091999999</v>
      </c>
      <c r="D35" s="13">
        <f t="shared" si="0"/>
        <v>3.621468679401473</v>
      </c>
      <c r="E35" s="13">
        <f t="shared" si="1"/>
        <v>4.7193390466976357</v>
      </c>
      <c r="F35" s="12">
        <v>6056881.93279</v>
      </c>
      <c r="G35" s="12">
        <v>6450945.2355399998</v>
      </c>
      <c r="H35" s="13">
        <f t="shared" si="2"/>
        <v>6.5060423353585364</v>
      </c>
      <c r="I35" s="13">
        <f t="shared" si="3"/>
        <v>4.9078960345370275</v>
      </c>
      <c r="J35" s="12">
        <v>12018627.11421</v>
      </c>
      <c r="K35" s="12">
        <v>12822272.597440001</v>
      </c>
      <c r="L35" s="13">
        <f t="shared" si="4"/>
        <v>6.6866662522529303</v>
      </c>
      <c r="M35" s="13">
        <f t="shared" si="5"/>
        <v>4.8024663048463117</v>
      </c>
    </row>
    <row r="36" spans="1:13" ht="13.8" x14ac:dyDescent="0.25">
      <c r="A36" s="11" t="s">
        <v>148</v>
      </c>
      <c r="B36" s="12">
        <v>1312304.8486599999</v>
      </c>
      <c r="C36" s="12">
        <v>1447976.3987</v>
      </c>
      <c r="D36" s="13">
        <f t="shared" si="0"/>
        <v>10.338417188546924</v>
      </c>
      <c r="E36" s="13">
        <f t="shared" si="1"/>
        <v>7.0507182575052747</v>
      </c>
      <c r="F36" s="12">
        <v>7913160.7273300001</v>
      </c>
      <c r="G36" s="12">
        <v>8273718.6881100005</v>
      </c>
      <c r="H36" s="13">
        <f t="shared" si="2"/>
        <v>4.556434188613494</v>
      </c>
      <c r="I36" s="13">
        <f t="shared" si="3"/>
        <v>6.2946668523145277</v>
      </c>
      <c r="J36" s="12">
        <v>15594880.29785</v>
      </c>
      <c r="K36" s="12">
        <v>16494420.275280001</v>
      </c>
      <c r="L36" s="13">
        <f t="shared" si="4"/>
        <v>5.7681749410671435</v>
      </c>
      <c r="M36" s="13">
        <f t="shared" si="5"/>
        <v>6.1778360261831651</v>
      </c>
    </row>
    <row r="37" spans="1:13" ht="13.8" x14ac:dyDescent="0.25">
      <c r="A37" s="14" t="s">
        <v>149</v>
      </c>
      <c r="B37" s="12">
        <v>332515.08912000002</v>
      </c>
      <c r="C37" s="12">
        <v>366550.59765000001</v>
      </c>
      <c r="D37" s="13">
        <f t="shared" si="0"/>
        <v>10.235778658969986</v>
      </c>
      <c r="E37" s="13">
        <f t="shared" si="1"/>
        <v>1.7848667930434861</v>
      </c>
      <c r="F37" s="12">
        <v>2141907.0378</v>
      </c>
      <c r="G37" s="12">
        <v>2180896.6925300001</v>
      </c>
      <c r="H37" s="13">
        <f t="shared" si="2"/>
        <v>1.8203243204264925</v>
      </c>
      <c r="I37" s="13">
        <f t="shared" si="3"/>
        <v>1.6592319169032477</v>
      </c>
      <c r="J37" s="12">
        <v>4352411.7785200002</v>
      </c>
      <c r="K37" s="12">
        <v>4349833.6332400003</v>
      </c>
      <c r="L37" s="13">
        <f t="shared" si="4"/>
        <v>-5.9234865890297222E-2</v>
      </c>
      <c r="M37" s="13">
        <f t="shared" si="5"/>
        <v>1.6291908705398324</v>
      </c>
    </row>
    <row r="38" spans="1:13" ht="13.8" x14ac:dyDescent="0.25">
      <c r="A38" s="11" t="s">
        <v>150</v>
      </c>
      <c r="B38" s="12">
        <v>402423.97295000002</v>
      </c>
      <c r="C38" s="12">
        <v>381043.61891000002</v>
      </c>
      <c r="D38" s="13">
        <f t="shared" si="0"/>
        <v>-5.3128927392843099</v>
      </c>
      <c r="E38" s="13">
        <f t="shared" si="1"/>
        <v>1.8554385300524852</v>
      </c>
      <c r="F38" s="12">
        <v>2819245.0686599999</v>
      </c>
      <c r="G38" s="12">
        <v>4309947.3462699996</v>
      </c>
      <c r="H38" s="13">
        <f t="shared" si="2"/>
        <v>52.87593810773383</v>
      </c>
      <c r="I38" s="13">
        <f t="shared" si="3"/>
        <v>3.2790192316756261</v>
      </c>
      <c r="J38" s="12">
        <v>7416703.6190600004</v>
      </c>
      <c r="K38" s="12">
        <v>8965557.8966700006</v>
      </c>
      <c r="L38" s="13">
        <f t="shared" si="4"/>
        <v>20.883324414226806</v>
      </c>
      <c r="M38" s="13">
        <f t="shared" si="5"/>
        <v>3.3579686733148102</v>
      </c>
    </row>
    <row r="39" spans="1:13" ht="13.8" x14ac:dyDescent="0.25">
      <c r="A39" s="11" t="s">
        <v>151</v>
      </c>
      <c r="B39" s="12">
        <v>564215.96891000005</v>
      </c>
      <c r="C39" s="12">
        <v>622920.64541999996</v>
      </c>
      <c r="D39" s="13">
        <f>(C39-B39)/B39*100</f>
        <v>10.404646402229725</v>
      </c>
      <c r="E39" s="13">
        <f t="shared" si="1"/>
        <v>3.0332248312769154</v>
      </c>
      <c r="F39" s="12">
        <v>2882267.9637799999</v>
      </c>
      <c r="G39" s="12">
        <v>3602417.3169100001</v>
      </c>
      <c r="H39" s="13">
        <f t="shared" si="2"/>
        <v>24.985510097595089</v>
      </c>
      <c r="I39" s="13">
        <f t="shared" si="3"/>
        <v>2.7407285318443901</v>
      </c>
      <c r="J39" s="12">
        <v>6054932.4996300004</v>
      </c>
      <c r="K39" s="12">
        <v>7454001.0600300003</v>
      </c>
      <c r="L39" s="13">
        <f t="shared" si="4"/>
        <v>23.106261886247172</v>
      </c>
      <c r="M39" s="13">
        <f t="shared" si="5"/>
        <v>2.7918287226423377</v>
      </c>
    </row>
    <row r="40" spans="1:13" ht="13.8" x14ac:dyDescent="0.25">
      <c r="A40" s="11" t="s">
        <v>152</v>
      </c>
      <c r="B40" s="12">
        <v>479199.55589999998</v>
      </c>
      <c r="C40" s="12">
        <v>532948.37534000003</v>
      </c>
      <c r="D40" s="13">
        <f>(C40-B40)/B40*100</f>
        <v>11.216375052571298</v>
      </c>
      <c r="E40" s="13">
        <f t="shared" si="1"/>
        <v>2.5951174644083737</v>
      </c>
      <c r="F40" s="12">
        <v>3434685.4897500002</v>
      </c>
      <c r="G40" s="12">
        <v>3618251.21557</v>
      </c>
      <c r="H40" s="13">
        <f t="shared" si="2"/>
        <v>5.3444697154312371</v>
      </c>
      <c r="I40" s="13">
        <f t="shared" si="3"/>
        <v>2.752775003424484</v>
      </c>
      <c r="J40" s="12">
        <v>7022214.6409799997</v>
      </c>
      <c r="K40" s="12">
        <v>7321960.1369399996</v>
      </c>
      <c r="L40" s="13">
        <f t="shared" si="4"/>
        <v>4.2685322406802468</v>
      </c>
      <c r="M40" s="13">
        <f t="shared" si="5"/>
        <v>2.7423739883757197</v>
      </c>
    </row>
    <row r="41" spans="1:13" ht="15.6" x14ac:dyDescent="0.3">
      <c r="A41" s="9" t="s">
        <v>30</v>
      </c>
      <c r="B41" s="8">
        <f>B42</f>
        <v>432180.37313000002</v>
      </c>
      <c r="C41" s="8">
        <f>C42</f>
        <v>491341.15126000001</v>
      </c>
      <c r="D41" s="10">
        <f t="shared" si="0"/>
        <v>13.688909031554845</v>
      </c>
      <c r="E41" s="10">
        <f t="shared" si="1"/>
        <v>2.3925169146146406</v>
      </c>
      <c r="F41" s="8">
        <f>F42</f>
        <v>2840075.9526800001</v>
      </c>
      <c r="G41" s="8">
        <f>G42</f>
        <v>2865818.6030899999</v>
      </c>
      <c r="H41" s="10">
        <f t="shared" si="2"/>
        <v>0.90640711160235188</v>
      </c>
      <c r="I41" s="10">
        <f t="shared" si="3"/>
        <v>2.1803223007256669</v>
      </c>
      <c r="J41" s="8">
        <f>J42</f>
        <v>5771790.3139300002</v>
      </c>
      <c r="K41" s="8">
        <f>K42</f>
        <v>6033758.25098</v>
      </c>
      <c r="L41" s="10">
        <f t="shared" si="4"/>
        <v>4.5387639328779841</v>
      </c>
      <c r="M41" s="10">
        <f t="shared" si="5"/>
        <v>2.2598896156446702</v>
      </c>
    </row>
    <row r="42" spans="1:13" ht="13.8" x14ac:dyDescent="0.25">
      <c r="A42" s="11" t="s">
        <v>153</v>
      </c>
      <c r="B42" s="12">
        <v>432180.37313000002</v>
      </c>
      <c r="C42" s="12">
        <v>491341.15126000001</v>
      </c>
      <c r="D42" s="13">
        <f t="shared" si="0"/>
        <v>13.688909031554845</v>
      </c>
      <c r="E42" s="13">
        <f t="shared" si="1"/>
        <v>2.3925169146146406</v>
      </c>
      <c r="F42" s="12">
        <v>2840075.9526800001</v>
      </c>
      <c r="G42" s="12">
        <v>2865818.6030899999</v>
      </c>
      <c r="H42" s="13">
        <f t="shared" si="2"/>
        <v>0.90640711160235188</v>
      </c>
      <c r="I42" s="13">
        <f t="shared" si="3"/>
        <v>2.1803223007256669</v>
      </c>
      <c r="J42" s="12">
        <v>5771790.3139300002</v>
      </c>
      <c r="K42" s="12">
        <v>6033758.25098</v>
      </c>
      <c r="L42" s="13">
        <f t="shared" si="4"/>
        <v>4.5387639328779841</v>
      </c>
      <c r="M42" s="13">
        <f t="shared" si="5"/>
        <v>2.2598896156446702</v>
      </c>
    </row>
    <row r="43" spans="1:13" ht="15.6" x14ac:dyDescent="0.3">
      <c r="A43" s="9" t="s">
        <v>32</v>
      </c>
      <c r="B43" s="8">
        <f>B8+B22+B41</f>
        <v>16110176.656649997</v>
      </c>
      <c r="C43" s="8">
        <f>C8+C22+C41</f>
        <v>17706557.260090001</v>
      </c>
      <c r="D43" s="10">
        <f t="shared" si="0"/>
        <v>9.9091439992437671</v>
      </c>
      <c r="E43" s="10">
        <f t="shared" si="1"/>
        <v>86.21960044608781</v>
      </c>
      <c r="F43" s="15">
        <f>F8+F22+F41</f>
        <v>108615552.58936</v>
      </c>
      <c r="G43" s="15">
        <f>G8+G22+G41</f>
        <v>113872554.47941001</v>
      </c>
      <c r="H43" s="16">
        <f t="shared" si="2"/>
        <v>4.8400084193513422</v>
      </c>
      <c r="I43" s="16">
        <f t="shared" si="3"/>
        <v>86.634537756282057</v>
      </c>
      <c r="J43" s="15">
        <f>J8+J22+J41</f>
        <v>222437239.37372002</v>
      </c>
      <c r="K43" s="15">
        <f>K8+K22+K41</f>
        <v>231176113.89279002</v>
      </c>
      <c r="L43" s="16">
        <f t="shared" si="4"/>
        <v>3.9286922206347339</v>
      </c>
      <c r="M43" s="16">
        <f t="shared" si="5"/>
        <v>86.584923929717007</v>
      </c>
    </row>
    <row r="44" spans="1:13" ht="30" x14ac:dyDescent="0.25">
      <c r="A44" s="155" t="s">
        <v>221</v>
      </c>
      <c r="B44" s="156">
        <f>B45-B43</f>
        <v>2905151.8443500008</v>
      </c>
      <c r="C44" s="156">
        <f>C45-C43</f>
        <v>2830022.7849100009</v>
      </c>
      <c r="D44" s="157">
        <f t="shared" si="0"/>
        <v>-2.5860630860349874</v>
      </c>
      <c r="E44" s="157">
        <f t="shared" ref="E44:E45" si="6">C44/C$45*100</f>
        <v>13.780399553912194</v>
      </c>
      <c r="F44" s="156">
        <f>F45-F43</f>
        <v>17613470.65264</v>
      </c>
      <c r="G44" s="156">
        <f>G45-G43</f>
        <v>17567581.785589993</v>
      </c>
      <c r="H44" s="158">
        <f t="shared" si="2"/>
        <v>-0.26053279308203192</v>
      </c>
      <c r="I44" s="157">
        <f t="shared" si="3"/>
        <v>13.365462243717946</v>
      </c>
      <c r="J44" s="156">
        <f>J45-J43</f>
        <v>36302581.013279974</v>
      </c>
      <c r="K44" s="156">
        <f>K45-K43</f>
        <v>35817380.356209993</v>
      </c>
      <c r="L44" s="158">
        <f t="shared" si="4"/>
        <v>-1.3365458970878354</v>
      </c>
      <c r="M44" s="157">
        <f t="shared" si="5"/>
        <v>13.415076070282991</v>
      </c>
    </row>
    <row r="45" spans="1:13" ht="21" x14ac:dyDescent="0.25">
      <c r="A45" s="159" t="s">
        <v>222</v>
      </c>
      <c r="B45" s="160">
        <v>19015328.500999998</v>
      </c>
      <c r="C45" s="160">
        <v>20536580.045000002</v>
      </c>
      <c r="D45" s="161">
        <f t="shared" si="0"/>
        <v>8.0001328608128031</v>
      </c>
      <c r="E45" s="162">
        <f t="shared" si="6"/>
        <v>100</v>
      </c>
      <c r="F45" s="160">
        <v>126229023.242</v>
      </c>
      <c r="G45" s="160">
        <v>131440136.265</v>
      </c>
      <c r="H45" s="161">
        <f t="shared" si="2"/>
        <v>4.128300203202488</v>
      </c>
      <c r="I45" s="162">
        <f t="shared" ref="I44:I45" si="7">G45/G$45*100</f>
        <v>100</v>
      </c>
      <c r="J45" s="160">
        <v>258739820.38699999</v>
      </c>
      <c r="K45" s="160">
        <v>266993494.24900001</v>
      </c>
      <c r="L45" s="161">
        <f t="shared" si="4"/>
        <v>3.1899511446111806</v>
      </c>
      <c r="M45" s="162">
        <f t="shared" ref="M44:M45" si="8"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2025</v>
      </c>
      <c r="B2" s="112" t="s">
        <v>2</v>
      </c>
      <c r="C2" s="113">
        <f>C4+C6+C8+C10+C12+C14+C16+C18+C20+C22</f>
        <v>3008716.4643800003</v>
      </c>
      <c r="D2" s="113">
        <f t="shared" ref="D2:O2" si="0">D4+D6+D8+D10+D12+D14+D16+D18+D20+D22</f>
        <v>2954103.26113</v>
      </c>
      <c r="E2" s="113">
        <f t="shared" si="0"/>
        <v>3129739.5948699997</v>
      </c>
      <c r="F2" s="113">
        <f t="shared" si="0"/>
        <v>2775709.9605299998</v>
      </c>
      <c r="G2" s="113">
        <f t="shared" si="0"/>
        <v>3108844.0035700002</v>
      </c>
      <c r="H2" s="113">
        <f t="shared" si="0"/>
        <v>2558392.7785100001</v>
      </c>
      <c r="I2" s="113"/>
      <c r="J2" s="113"/>
      <c r="K2" s="113"/>
      <c r="L2" s="113"/>
      <c r="M2" s="113"/>
      <c r="N2" s="113"/>
      <c r="O2" s="113">
        <f t="shared" si="0"/>
        <v>17535506.062990002</v>
      </c>
    </row>
    <row r="3" spans="1:15" ht="14.4" thickTop="1" x14ac:dyDescent="0.25">
      <c r="A3" s="85">
        <v>2024</v>
      </c>
      <c r="B3" s="112" t="s">
        <v>2</v>
      </c>
      <c r="C3" s="113">
        <f>C5+C7+C9+C11+C13+C15+C17+C19+C21+C23</f>
        <v>3093440.9504199997</v>
      </c>
      <c r="D3" s="113">
        <f t="shared" ref="D3:O3" si="1">D5+D7+D9+D11+D13+D15+D17+D19+D21+D23</f>
        <v>3106580.2028499995</v>
      </c>
      <c r="E3" s="113">
        <f t="shared" si="1"/>
        <v>3068540.50844</v>
      </c>
      <c r="F3" s="113">
        <f t="shared" si="1"/>
        <v>2582481.4760499997</v>
      </c>
      <c r="G3" s="113">
        <f t="shared" si="1"/>
        <v>3145725.03339</v>
      </c>
      <c r="H3" s="113">
        <f t="shared" si="1"/>
        <v>2433807.5137999998</v>
      </c>
      <c r="I3" s="113">
        <f t="shared" si="1"/>
        <v>2844547.0757199996</v>
      </c>
      <c r="J3" s="113">
        <f t="shared" si="1"/>
        <v>2839056.38062</v>
      </c>
      <c r="K3" s="113">
        <f t="shared" si="1"/>
        <v>2959787.02776</v>
      </c>
      <c r="L3" s="113">
        <f t="shared" si="1"/>
        <v>3373818.1506399992</v>
      </c>
      <c r="M3" s="113">
        <f t="shared" si="1"/>
        <v>3324488.1194999996</v>
      </c>
      <c r="N3" s="113">
        <f t="shared" si="1"/>
        <v>3419334.9354099995</v>
      </c>
      <c r="O3" s="113">
        <f t="shared" si="1"/>
        <v>36191607.374600001</v>
      </c>
    </row>
    <row r="4" spans="1:15" s="36" customFormat="1" ht="13.8" x14ac:dyDescent="0.25">
      <c r="A4" s="86">
        <v>2025</v>
      </c>
      <c r="B4" s="114" t="s">
        <v>128</v>
      </c>
      <c r="C4" s="115">
        <v>1025503.32576</v>
      </c>
      <c r="D4" s="115">
        <v>1063749.25575</v>
      </c>
      <c r="E4" s="115">
        <v>1116615.3783199999</v>
      </c>
      <c r="F4" s="115">
        <v>960083.29946999997</v>
      </c>
      <c r="G4" s="115">
        <v>1056965.41206</v>
      </c>
      <c r="H4" s="115">
        <v>871188.53159000003</v>
      </c>
      <c r="I4" s="115"/>
      <c r="J4" s="115"/>
      <c r="K4" s="115"/>
      <c r="L4" s="115"/>
      <c r="M4" s="115"/>
      <c r="N4" s="115"/>
      <c r="O4" s="116">
        <v>6094105.2029499998</v>
      </c>
    </row>
    <row r="5" spans="1:15" ht="13.8" x14ac:dyDescent="0.25">
      <c r="A5" s="85">
        <v>2024</v>
      </c>
      <c r="B5" s="114" t="s">
        <v>128</v>
      </c>
      <c r="C5" s="115">
        <v>1010002.65347</v>
      </c>
      <c r="D5" s="115">
        <v>1046831.47796</v>
      </c>
      <c r="E5" s="115">
        <v>1037467.4981</v>
      </c>
      <c r="F5" s="115">
        <v>864922.41662000003</v>
      </c>
      <c r="G5" s="115">
        <v>1059528.9378800001</v>
      </c>
      <c r="H5" s="115">
        <v>809192.70310000004</v>
      </c>
      <c r="I5" s="115">
        <v>941717.77703</v>
      </c>
      <c r="J5" s="115">
        <v>964862.98733000003</v>
      </c>
      <c r="K5" s="115">
        <v>943319.16697999998</v>
      </c>
      <c r="L5" s="115">
        <v>1034050.42279</v>
      </c>
      <c r="M5" s="115">
        <v>1057376.6319299999</v>
      </c>
      <c r="N5" s="115">
        <v>1126152.45743</v>
      </c>
      <c r="O5" s="116">
        <v>11895425.130620001</v>
      </c>
    </row>
    <row r="6" spans="1:15" s="36" customFormat="1" ht="13.8" x14ac:dyDescent="0.25">
      <c r="A6" s="86">
        <v>2025</v>
      </c>
      <c r="B6" s="114" t="s">
        <v>129</v>
      </c>
      <c r="C6" s="115">
        <v>352982.78866000002</v>
      </c>
      <c r="D6" s="115">
        <v>319053.30417000002</v>
      </c>
      <c r="E6" s="115">
        <v>298315.30297000002</v>
      </c>
      <c r="F6" s="115">
        <v>236036.39468999999</v>
      </c>
      <c r="G6" s="115">
        <v>283309.94018999999</v>
      </c>
      <c r="H6" s="115">
        <v>202880.77058000001</v>
      </c>
      <c r="I6" s="115"/>
      <c r="J6" s="115"/>
      <c r="K6" s="115"/>
      <c r="L6" s="115"/>
      <c r="M6" s="115"/>
      <c r="N6" s="115"/>
      <c r="O6" s="116">
        <v>1692578.50126</v>
      </c>
    </row>
    <row r="7" spans="1:15" ht="13.8" x14ac:dyDescent="0.25">
      <c r="A7" s="85">
        <v>2024</v>
      </c>
      <c r="B7" s="114" t="s">
        <v>129</v>
      </c>
      <c r="C7" s="115">
        <v>365786.03013999999</v>
      </c>
      <c r="D7" s="115">
        <v>318973.59058000002</v>
      </c>
      <c r="E7" s="115">
        <v>276697.47295999998</v>
      </c>
      <c r="F7" s="115">
        <v>211802.92189</v>
      </c>
      <c r="G7" s="115">
        <v>283633.45166999998</v>
      </c>
      <c r="H7" s="115">
        <v>259744.38430000001</v>
      </c>
      <c r="I7" s="115">
        <v>205536.84400000001</v>
      </c>
      <c r="J7" s="115">
        <v>213027.75344999999</v>
      </c>
      <c r="K7" s="115">
        <v>267545.08412000001</v>
      </c>
      <c r="L7" s="115">
        <v>289011.94835000002</v>
      </c>
      <c r="M7" s="115">
        <v>359841.73379999999</v>
      </c>
      <c r="N7" s="115">
        <v>349163.93852999998</v>
      </c>
      <c r="O7" s="116">
        <v>3400765.1537899999</v>
      </c>
    </row>
    <row r="8" spans="1:15" s="36" customFormat="1" ht="13.8" x14ac:dyDescent="0.25">
      <c r="A8" s="86">
        <v>2025</v>
      </c>
      <c r="B8" s="114" t="s">
        <v>130</v>
      </c>
      <c r="C8" s="115">
        <v>210357.77202999999</v>
      </c>
      <c r="D8" s="115">
        <v>198977.07626</v>
      </c>
      <c r="E8" s="115">
        <v>224431.95004</v>
      </c>
      <c r="F8" s="115">
        <v>197804.11760999999</v>
      </c>
      <c r="G8" s="115">
        <v>220076.47605999999</v>
      </c>
      <c r="H8" s="115">
        <v>187156.87186000001</v>
      </c>
      <c r="I8" s="115"/>
      <c r="J8" s="115"/>
      <c r="K8" s="115"/>
      <c r="L8" s="115"/>
      <c r="M8" s="115"/>
      <c r="N8" s="115"/>
      <c r="O8" s="116">
        <v>1238804.2638600001</v>
      </c>
    </row>
    <row r="9" spans="1:15" ht="13.8" x14ac:dyDescent="0.25">
      <c r="A9" s="85">
        <v>2024</v>
      </c>
      <c r="B9" s="114" t="s">
        <v>130</v>
      </c>
      <c r="C9" s="115">
        <v>232060.59815000001</v>
      </c>
      <c r="D9" s="115">
        <v>234169.64285</v>
      </c>
      <c r="E9" s="115">
        <v>239526.91080000001</v>
      </c>
      <c r="F9" s="115">
        <v>199481.55533</v>
      </c>
      <c r="G9" s="115">
        <v>216838.20627</v>
      </c>
      <c r="H9" s="115">
        <v>164240.44820000001</v>
      </c>
      <c r="I9" s="115">
        <v>225409.27966</v>
      </c>
      <c r="J9" s="115">
        <v>219206.78563</v>
      </c>
      <c r="K9" s="115">
        <v>227135.86845000001</v>
      </c>
      <c r="L9" s="115">
        <v>277355.40288000001</v>
      </c>
      <c r="M9" s="115">
        <v>242512.65354999999</v>
      </c>
      <c r="N9" s="115">
        <v>247463.85743</v>
      </c>
      <c r="O9" s="116">
        <v>2725401.2091999999</v>
      </c>
    </row>
    <row r="10" spans="1:15" s="36" customFormat="1" ht="13.8" x14ac:dyDescent="0.25">
      <c r="A10" s="86">
        <v>2025</v>
      </c>
      <c r="B10" s="114" t="s">
        <v>131</v>
      </c>
      <c r="C10" s="115">
        <v>163887.89238999999</v>
      </c>
      <c r="D10" s="115">
        <v>145613.99624000001</v>
      </c>
      <c r="E10" s="115">
        <v>161834.76569999999</v>
      </c>
      <c r="F10" s="115">
        <v>133400.11955</v>
      </c>
      <c r="G10" s="115">
        <v>141580.81645000001</v>
      </c>
      <c r="H10" s="115">
        <v>105561.85049</v>
      </c>
      <c r="I10" s="115"/>
      <c r="J10" s="115"/>
      <c r="K10" s="115"/>
      <c r="L10" s="115"/>
      <c r="M10" s="115"/>
      <c r="N10" s="115"/>
      <c r="O10" s="116">
        <v>851879.44082000002</v>
      </c>
    </row>
    <row r="11" spans="1:15" ht="13.8" x14ac:dyDescent="0.25">
      <c r="A11" s="85">
        <v>2024</v>
      </c>
      <c r="B11" s="114" t="s">
        <v>131</v>
      </c>
      <c r="C11" s="115">
        <v>160121.91939</v>
      </c>
      <c r="D11" s="115">
        <v>170080.51697</v>
      </c>
      <c r="E11" s="115">
        <v>157757.54418999999</v>
      </c>
      <c r="F11" s="115">
        <v>114231.64988</v>
      </c>
      <c r="G11" s="115">
        <v>135538.68789</v>
      </c>
      <c r="H11" s="115">
        <v>88287.88708</v>
      </c>
      <c r="I11" s="115">
        <v>103541.50005</v>
      </c>
      <c r="J11" s="115">
        <v>118719.99546000001</v>
      </c>
      <c r="K11" s="115">
        <v>196179.10428</v>
      </c>
      <c r="L11" s="115">
        <v>234577.54042</v>
      </c>
      <c r="M11" s="115">
        <v>192219.74932999999</v>
      </c>
      <c r="N11" s="115">
        <v>178284.24054</v>
      </c>
      <c r="O11" s="116">
        <v>1849540.3354799999</v>
      </c>
    </row>
    <row r="12" spans="1:15" s="36" customFormat="1" ht="13.8" x14ac:dyDescent="0.25">
      <c r="A12" s="86">
        <v>2025</v>
      </c>
      <c r="B12" s="114" t="s">
        <v>132</v>
      </c>
      <c r="C12" s="115">
        <v>207600.95829000001</v>
      </c>
      <c r="D12" s="115">
        <v>217370.48595999999</v>
      </c>
      <c r="E12" s="115">
        <v>217586.54139999999</v>
      </c>
      <c r="F12" s="115">
        <v>209668.71239</v>
      </c>
      <c r="G12" s="115">
        <v>188995.94536000001</v>
      </c>
      <c r="H12" s="115">
        <v>141688.35785</v>
      </c>
      <c r="I12" s="115"/>
      <c r="J12" s="115"/>
      <c r="K12" s="115"/>
      <c r="L12" s="115"/>
      <c r="M12" s="115"/>
      <c r="N12" s="115"/>
      <c r="O12" s="116">
        <v>1182911.00125</v>
      </c>
    </row>
    <row r="13" spans="1:15" ht="13.8" x14ac:dyDescent="0.25">
      <c r="A13" s="85">
        <v>2024</v>
      </c>
      <c r="B13" s="114" t="s">
        <v>132</v>
      </c>
      <c r="C13" s="115">
        <v>206128.32986999999</v>
      </c>
      <c r="D13" s="115">
        <v>196631.18028</v>
      </c>
      <c r="E13" s="115">
        <v>200759.99325</v>
      </c>
      <c r="F13" s="115">
        <v>176404.54832999999</v>
      </c>
      <c r="G13" s="115">
        <v>234691.50318999999</v>
      </c>
      <c r="H13" s="115">
        <v>151405.27651</v>
      </c>
      <c r="I13" s="115">
        <v>214541.37030000001</v>
      </c>
      <c r="J13" s="115">
        <v>161813.43124999999</v>
      </c>
      <c r="K13" s="115">
        <v>194028.25719999999</v>
      </c>
      <c r="L13" s="115">
        <v>320181.67483999999</v>
      </c>
      <c r="M13" s="115">
        <v>291223.17703999998</v>
      </c>
      <c r="N13" s="115">
        <v>285564.25935000001</v>
      </c>
      <c r="O13" s="116">
        <v>2633373.00141</v>
      </c>
    </row>
    <row r="14" spans="1:15" s="36" customFormat="1" ht="13.8" x14ac:dyDescent="0.25">
      <c r="A14" s="86">
        <v>2025</v>
      </c>
      <c r="B14" s="114" t="s">
        <v>133</v>
      </c>
      <c r="C14" s="115">
        <v>51262.624709999996</v>
      </c>
      <c r="D14" s="115">
        <v>41097.154790000001</v>
      </c>
      <c r="E14" s="115">
        <v>52825.998420000004</v>
      </c>
      <c r="F14" s="115">
        <v>36881.333749999998</v>
      </c>
      <c r="G14" s="115">
        <v>46526.242359999997</v>
      </c>
      <c r="H14" s="115">
        <v>38222.55904</v>
      </c>
      <c r="I14" s="115"/>
      <c r="J14" s="115"/>
      <c r="K14" s="115"/>
      <c r="L14" s="115"/>
      <c r="M14" s="115"/>
      <c r="N14" s="115"/>
      <c r="O14" s="116">
        <v>266815.91307000001</v>
      </c>
    </row>
    <row r="15" spans="1:15" ht="13.8" x14ac:dyDescent="0.25">
      <c r="A15" s="85">
        <v>2024</v>
      </c>
      <c r="B15" s="114" t="s">
        <v>133</v>
      </c>
      <c r="C15" s="115">
        <v>83436.900699999998</v>
      </c>
      <c r="D15" s="115">
        <v>82610.768530000001</v>
      </c>
      <c r="E15" s="115">
        <v>78426.065130000003</v>
      </c>
      <c r="F15" s="115">
        <v>49172.407709999999</v>
      </c>
      <c r="G15" s="115">
        <v>69796.724189999994</v>
      </c>
      <c r="H15" s="115">
        <v>70268.485010000004</v>
      </c>
      <c r="I15" s="115">
        <v>61429.349410000003</v>
      </c>
      <c r="J15" s="115">
        <v>55487.356070000002</v>
      </c>
      <c r="K15" s="115">
        <v>56089.077680000002</v>
      </c>
      <c r="L15" s="115">
        <v>60639.181680000002</v>
      </c>
      <c r="M15" s="115">
        <v>74694.796040000001</v>
      </c>
      <c r="N15" s="115">
        <v>71018.638120000003</v>
      </c>
      <c r="O15" s="116">
        <v>813069.75026999996</v>
      </c>
    </row>
    <row r="16" spans="1:15" ht="13.8" x14ac:dyDescent="0.25">
      <c r="A16" s="86">
        <v>2025</v>
      </c>
      <c r="B16" s="114" t="s">
        <v>134</v>
      </c>
      <c r="C16" s="115">
        <v>85913.865420000002</v>
      </c>
      <c r="D16" s="115">
        <v>67747.011870000002</v>
      </c>
      <c r="E16" s="115">
        <v>62660.676659999997</v>
      </c>
      <c r="F16" s="115">
        <v>77655.260739999998</v>
      </c>
      <c r="G16" s="115">
        <v>99877.326749999993</v>
      </c>
      <c r="H16" s="115">
        <v>99886.000119999997</v>
      </c>
      <c r="I16" s="115"/>
      <c r="J16" s="115"/>
      <c r="K16" s="115"/>
      <c r="L16" s="115"/>
      <c r="M16" s="115"/>
      <c r="N16" s="115"/>
      <c r="O16" s="116">
        <v>493740.14156000002</v>
      </c>
    </row>
    <row r="17" spans="1:15" ht="13.8" x14ac:dyDescent="0.25">
      <c r="A17" s="85">
        <v>2024</v>
      </c>
      <c r="B17" s="114" t="s">
        <v>134</v>
      </c>
      <c r="C17" s="115">
        <v>64406.00015</v>
      </c>
      <c r="D17" s="115">
        <v>76260.280750000005</v>
      </c>
      <c r="E17" s="115">
        <v>83673.392269999997</v>
      </c>
      <c r="F17" s="115">
        <v>67010.118220000004</v>
      </c>
      <c r="G17" s="115">
        <v>76952.423450000002</v>
      </c>
      <c r="H17" s="115">
        <v>80441.30154</v>
      </c>
      <c r="I17" s="115">
        <v>93527.62242</v>
      </c>
      <c r="J17" s="115">
        <v>98098.891300000003</v>
      </c>
      <c r="K17" s="115">
        <v>77068.329750000004</v>
      </c>
      <c r="L17" s="115">
        <v>91097.039120000001</v>
      </c>
      <c r="M17" s="115">
        <v>79503.759460000001</v>
      </c>
      <c r="N17" s="115">
        <v>90566.730309999999</v>
      </c>
      <c r="O17" s="116">
        <v>978605.88873999997</v>
      </c>
    </row>
    <row r="18" spans="1:15" ht="13.8" x14ac:dyDescent="0.25">
      <c r="A18" s="86">
        <v>2025</v>
      </c>
      <c r="B18" s="114" t="s">
        <v>135</v>
      </c>
      <c r="C18" s="115">
        <v>18347.959439999999</v>
      </c>
      <c r="D18" s="115">
        <v>19395.497370000001</v>
      </c>
      <c r="E18" s="115">
        <v>18493.122530000001</v>
      </c>
      <c r="F18" s="115">
        <v>14944.745709999999</v>
      </c>
      <c r="G18" s="115">
        <v>13651.14256</v>
      </c>
      <c r="H18" s="115">
        <v>8090.8728199999996</v>
      </c>
      <c r="I18" s="115"/>
      <c r="J18" s="115"/>
      <c r="K18" s="115"/>
      <c r="L18" s="115"/>
      <c r="M18" s="115"/>
      <c r="N18" s="115"/>
      <c r="O18" s="116">
        <v>92923.340429999997</v>
      </c>
    </row>
    <row r="19" spans="1:15" ht="13.8" x14ac:dyDescent="0.25">
      <c r="A19" s="85">
        <v>2024</v>
      </c>
      <c r="B19" s="114" t="s">
        <v>135</v>
      </c>
      <c r="C19" s="115">
        <v>13984.519</v>
      </c>
      <c r="D19" s="115">
        <v>17475.448970000001</v>
      </c>
      <c r="E19" s="115">
        <v>17466.657169999999</v>
      </c>
      <c r="F19" s="115">
        <v>14415.68665</v>
      </c>
      <c r="G19" s="115">
        <v>14678.64143</v>
      </c>
      <c r="H19" s="115">
        <v>7954.6204200000002</v>
      </c>
      <c r="I19" s="115">
        <v>6293.0091000000002</v>
      </c>
      <c r="J19" s="115">
        <v>5688.9342999999999</v>
      </c>
      <c r="K19" s="115">
        <v>7601.4904299999998</v>
      </c>
      <c r="L19" s="115">
        <v>10952.754269999999</v>
      </c>
      <c r="M19" s="115">
        <v>10347.75664</v>
      </c>
      <c r="N19" s="115">
        <v>13807.07789</v>
      </c>
      <c r="O19" s="116">
        <v>140666.59627000001</v>
      </c>
    </row>
    <row r="20" spans="1:15" ht="13.8" x14ac:dyDescent="0.25">
      <c r="A20" s="86">
        <v>2025</v>
      </c>
      <c r="B20" s="114" t="s">
        <v>136</v>
      </c>
      <c r="C20" s="117">
        <v>284326.54002000001</v>
      </c>
      <c r="D20" s="117">
        <v>275422.35214999999</v>
      </c>
      <c r="E20" s="117">
        <v>305046.12229999999</v>
      </c>
      <c r="F20" s="117">
        <v>287997.71376999997</v>
      </c>
      <c r="G20" s="117">
        <v>335245.32500999997</v>
      </c>
      <c r="H20" s="115">
        <v>314771.26890000002</v>
      </c>
      <c r="I20" s="115"/>
      <c r="J20" s="115"/>
      <c r="K20" s="115"/>
      <c r="L20" s="115"/>
      <c r="M20" s="115"/>
      <c r="N20" s="115"/>
      <c r="O20" s="116">
        <v>1802809.3221499999</v>
      </c>
    </row>
    <row r="21" spans="1:15" ht="13.8" x14ac:dyDescent="0.25">
      <c r="A21" s="85">
        <v>2024</v>
      </c>
      <c r="B21" s="114" t="s">
        <v>136</v>
      </c>
      <c r="C21" s="115">
        <v>355960.40323</v>
      </c>
      <c r="D21" s="115">
        <v>311356.38655</v>
      </c>
      <c r="E21" s="115">
        <v>301716.02964999998</v>
      </c>
      <c r="F21" s="115">
        <v>302178.77643000003</v>
      </c>
      <c r="G21" s="115">
        <v>317479.84360000002</v>
      </c>
      <c r="H21" s="115">
        <v>257665.70292000001</v>
      </c>
      <c r="I21" s="115">
        <v>286268.30627</v>
      </c>
      <c r="J21" s="115">
        <v>337285.63448000001</v>
      </c>
      <c r="K21" s="115">
        <v>330368.84255</v>
      </c>
      <c r="L21" s="115">
        <v>366778.44579000003</v>
      </c>
      <c r="M21" s="115">
        <v>346917.12206000002</v>
      </c>
      <c r="N21" s="115">
        <v>348906.67934999999</v>
      </c>
      <c r="O21" s="116">
        <v>3862882.17288</v>
      </c>
    </row>
    <row r="22" spans="1:15" ht="13.8" x14ac:dyDescent="0.25">
      <c r="A22" s="86">
        <v>2025</v>
      </c>
      <c r="B22" s="114" t="s">
        <v>137</v>
      </c>
      <c r="C22" s="117">
        <v>608532.73765999998</v>
      </c>
      <c r="D22" s="117">
        <v>605677.12656999996</v>
      </c>
      <c r="E22" s="117">
        <v>671929.73652999999</v>
      </c>
      <c r="F22" s="117">
        <v>621238.26285000006</v>
      </c>
      <c r="G22" s="117">
        <v>722615.37676999997</v>
      </c>
      <c r="H22" s="115">
        <v>588945.69525999995</v>
      </c>
      <c r="I22" s="115"/>
      <c r="J22" s="115"/>
      <c r="K22" s="115"/>
      <c r="L22" s="115"/>
      <c r="M22" s="115"/>
      <c r="N22" s="115"/>
      <c r="O22" s="116">
        <v>3818938.9356399998</v>
      </c>
    </row>
    <row r="23" spans="1:15" ht="13.8" x14ac:dyDescent="0.25">
      <c r="A23" s="85">
        <v>2024</v>
      </c>
      <c r="B23" s="114" t="s">
        <v>137</v>
      </c>
      <c r="C23" s="115">
        <v>601553.59632000001</v>
      </c>
      <c r="D23" s="117">
        <v>652190.90940999996</v>
      </c>
      <c r="E23" s="115">
        <v>675048.94492000004</v>
      </c>
      <c r="F23" s="115">
        <v>582861.39498999994</v>
      </c>
      <c r="G23" s="115">
        <v>736586.61381999997</v>
      </c>
      <c r="H23" s="115">
        <v>544606.70472000004</v>
      </c>
      <c r="I23" s="115">
        <v>706282.01748000004</v>
      </c>
      <c r="J23" s="115">
        <v>664864.61135000002</v>
      </c>
      <c r="K23" s="115">
        <v>660451.80631999997</v>
      </c>
      <c r="L23" s="115">
        <v>689173.74049999996</v>
      </c>
      <c r="M23" s="115">
        <v>669850.73965</v>
      </c>
      <c r="N23" s="115">
        <v>708407.05645999999</v>
      </c>
      <c r="O23" s="116">
        <v>7891878.1359400004</v>
      </c>
    </row>
    <row r="24" spans="1:15" ht="13.8" x14ac:dyDescent="0.25">
      <c r="A24" s="86">
        <v>2025</v>
      </c>
      <c r="B24" s="112" t="s">
        <v>14</v>
      </c>
      <c r="C24" s="118">
        <f>C26+C28+C30+C32+C34+C36+C38+C40+C42+C44+C46+C48+C50+C52+C54</f>
        <v>14943902.759170003</v>
      </c>
      <c r="D24" s="118">
        <f>D26+D28+D30+D32+D34+D36+D38+D40+D42+D44+D46+D48+D50+D52+D54</f>
        <v>14674442.97476</v>
      </c>
      <c r="E24" s="118">
        <f>E26+E28+E30+E32+E34+E36+E38+E40+E42+E44+E46+E48+E50+E52+E54</f>
        <v>16467436.541769996</v>
      </c>
      <c r="F24" s="118">
        <f>F26+F28+F30+F32+F34+F36+F38+F40+F42+F44+F46+F48+F50+F52+F54</f>
        <v>14846062.18541</v>
      </c>
      <c r="G24" s="118">
        <f>G26+G28+G30+G32+G34+G36+G38+G40+G42+G44+G46+G48+G50+G52+G54</f>
        <v>17882562.021900002</v>
      </c>
      <c r="H24" s="118">
        <f>H26+H28+H30+H32+H34+H36+H38+H40+H42+H44+H46+H48+H50+H52+H54</f>
        <v>14656823.330319999</v>
      </c>
      <c r="I24" s="118"/>
      <c r="J24" s="118"/>
      <c r="K24" s="118"/>
      <c r="L24" s="118"/>
      <c r="M24" s="118"/>
      <c r="N24" s="118"/>
      <c r="O24" s="118">
        <f>O26+O28+O30+O32+O34+O36+O38+O40+O42+O44+O46+O48+O50+O52+O54</f>
        <v>93471229.813329995</v>
      </c>
    </row>
    <row r="25" spans="1:15" ht="13.8" x14ac:dyDescent="0.25">
      <c r="A25" s="85">
        <v>2024</v>
      </c>
      <c r="B25" s="112" t="s">
        <v>14</v>
      </c>
      <c r="C25" s="118">
        <f>C27+C29+C31+C33+C35+C37+C39+C41+C43+C45+C47+C49+C51+C53+C55</f>
        <v>13627221.00406</v>
      </c>
      <c r="D25" s="118">
        <f>D27+D29+D31+D33+D35+D37+D39+D41+D43+D45+D47+D49+D51+D53+D55</f>
        <v>14881816.944800003</v>
      </c>
      <c r="E25" s="118">
        <f>E27+E29+E31+E33+E35+E37+E39+E41+E43+E45+E47+E49+E51+E53+E55</f>
        <v>16222355.158059999</v>
      </c>
      <c r="F25" s="118">
        <f>F27+F29+F31+F33+F35+F37+F39+F41+F43+F45+F47+F49+F51+F53+F55</f>
        <v>13217740.249779997</v>
      </c>
      <c r="G25" s="118">
        <f>G27+G29+G31+G33+G35+G37+G39+G41+G43+G45+G47+G49+G51+G53+G55</f>
        <v>17151578.825309999</v>
      </c>
      <c r="H25" s="118">
        <f>H27+H29+H31+H33+H35+H37+H39+H41+H43+H45+H47+H49+H51+H53+H55</f>
        <v>13244188.769720001</v>
      </c>
      <c r="I25" s="118">
        <f>I27+I29+I31+I33+I35+I37+I39+I41+I43+I45+I47+I49+I51+I53+I55</f>
        <v>15904826.692609999</v>
      </c>
      <c r="J25" s="118">
        <f>J27+J29+J31+J33+J35+J37+J39+J41+J43+J45+J47+J49+J51+J53+J55</f>
        <v>15476556.083040001</v>
      </c>
      <c r="K25" s="118">
        <f>K27+K29+K31+K33+K35+K37+K39+K41+K43+K45+K47+K49+K51+K53+K55</f>
        <v>15723205.920320002</v>
      </c>
      <c r="L25" s="118">
        <f>L27+L29+L31+L33+L35+L37+L39+L41+L43+L45+L47+L49+L51+L53+L55</f>
        <v>16497257.717180001</v>
      </c>
      <c r="M25" s="118">
        <f>M27+M29+M31+M33+M35+M37+M39+M41+M43+M45+M47+M49+M51+M53+M55</f>
        <v>15589794.898749998</v>
      </c>
      <c r="N25" s="118">
        <f>N27+N29+N31+N33+N35+N37+N39+N41+N43+N45+N47+N49+N51+N53+N55</f>
        <v>16182946.763940001</v>
      </c>
      <c r="O25" s="118">
        <f>O27+O29+O31+O33+O35+O37+O39+O41+O43+O45+O47+O49+O51+O53+O55</f>
        <v>183719489.02757001</v>
      </c>
    </row>
    <row r="26" spans="1:15" ht="13.8" x14ac:dyDescent="0.25">
      <c r="A26" s="86">
        <v>2025</v>
      </c>
      <c r="B26" s="114" t="s">
        <v>138</v>
      </c>
      <c r="C26" s="115">
        <v>825338.53423999995</v>
      </c>
      <c r="D26" s="115">
        <v>756359.03275000001</v>
      </c>
      <c r="E26" s="115">
        <v>838348.85919999995</v>
      </c>
      <c r="F26" s="115">
        <v>770719.25227000006</v>
      </c>
      <c r="G26" s="115">
        <v>852908.45671000006</v>
      </c>
      <c r="H26" s="115">
        <v>693351.32473999995</v>
      </c>
      <c r="I26" s="115"/>
      <c r="J26" s="115"/>
      <c r="K26" s="115"/>
      <c r="L26" s="115"/>
      <c r="M26" s="115"/>
      <c r="N26" s="115"/>
      <c r="O26" s="116">
        <v>4737025.4599099997</v>
      </c>
    </row>
    <row r="27" spans="1:15" ht="13.8" x14ac:dyDescent="0.25">
      <c r="A27" s="85">
        <v>2024</v>
      </c>
      <c r="B27" s="114" t="s">
        <v>138</v>
      </c>
      <c r="C27" s="115">
        <v>784249.66018000001</v>
      </c>
      <c r="D27" s="115">
        <v>809996.29724999995</v>
      </c>
      <c r="E27" s="115">
        <v>816062.06079999998</v>
      </c>
      <c r="F27" s="115">
        <v>698226.25777999999</v>
      </c>
      <c r="G27" s="115">
        <v>863016.05426999996</v>
      </c>
      <c r="H27" s="115">
        <v>644767.45862000005</v>
      </c>
      <c r="I27" s="115">
        <v>797400.40336</v>
      </c>
      <c r="J27" s="115">
        <v>798077.31314999994</v>
      </c>
      <c r="K27" s="115">
        <v>805206.04648000002</v>
      </c>
      <c r="L27" s="115">
        <v>839984.71961000003</v>
      </c>
      <c r="M27" s="115">
        <v>853433.23711999995</v>
      </c>
      <c r="N27" s="115">
        <v>780802.74635999999</v>
      </c>
      <c r="O27" s="116">
        <v>9491222.2549799997</v>
      </c>
    </row>
    <row r="28" spans="1:15" ht="13.8" x14ac:dyDescent="0.25">
      <c r="A28" s="86">
        <v>2025</v>
      </c>
      <c r="B28" s="114" t="s">
        <v>139</v>
      </c>
      <c r="C28" s="115">
        <v>126428.22321</v>
      </c>
      <c r="D28" s="115">
        <v>132256.24765999999</v>
      </c>
      <c r="E28" s="115">
        <v>140748.79380000001</v>
      </c>
      <c r="F28" s="115">
        <v>102784.18814</v>
      </c>
      <c r="G28" s="115">
        <v>124377.83263</v>
      </c>
      <c r="H28" s="115">
        <v>90711.425399999993</v>
      </c>
      <c r="I28" s="115"/>
      <c r="J28" s="115"/>
      <c r="K28" s="115"/>
      <c r="L28" s="115"/>
      <c r="M28" s="115"/>
      <c r="N28" s="115"/>
      <c r="O28" s="116">
        <v>717306.71083999996</v>
      </c>
    </row>
    <row r="29" spans="1:15" ht="13.8" x14ac:dyDescent="0.25">
      <c r="A29" s="85">
        <v>2024</v>
      </c>
      <c r="B29" s="114" t="s">
        <v>139</v>
      </c>
      <c r="C29" s="115">
        <v>120175.20372999999</v>
      </c>
      <c r="D29" s="115">
        <v>142892.26903</v>
      </c>
      <c r="E29" s="115">
        <v>145746.46048000001</v>
      </c>
      <c r="F29" s="115">
        <v>105392.92955</v>
      </c>
      <c r="G29" s="115">
        <v>135760.14150999999</v>
      </c>
      <c r="H29" s="115">
        <v>98663.976160000006</v>
      </c>
      <c r="I29" s="115">
        <v>138549.79115</v>
      </c>
      <c r="J29" s="115">
        <v>147827.05361</v>
      </c>
      <c r="K29" s="115">
        <v>131933.71492999999</v>
      </c>
      <c r="L29" s="115">
        <v>132599.6967</v>
      </c>
      <c r="M29" s="115">
        <v>116543.52714999999</v>
      </c>
      <c r="N29" s="115">
        <v>110010.47094</v>
      </c>
      <c r="O29" s="116">
        <v>1526095.2349400001</v>
      </c>
    </row>
    <row r="30" spans="1:15" s="36" customFormat="1" ht="13.8" x14ac:dyDescent="0.25">
      <c r="A30" s="86">
        <v>2025</v>
      </c>
      <c r="B30" s="114" t="s">
        <v>140</v>
      </c>
      <c r="C30" s="115">
        <v>229214.42788</v>
      </c>
      <c r="D30" s="115">
        <v>227658.70558000001</v>
      </c>
      <c r="E30" s="115">
        <v>234222.61235000001</v>
      </c>
      <c r="F30" s="115">
        <v>199454.24066000001</v>
      </c>
      <c r="G30" s="115">
        <v>233915.84083</v>
      </c>
      <c r="H30" s="115">
        <v>165779.74453</v>
      </c>
      <c r="I30" s="115"/>
      <c r="J30" s="115"/>
      <c r="K30" s="115"/>
      <c r="L30" s="115"/>
      <c r="M30" s="115"/>
      <c r="N30" s="115"/>
      <c r="O30" s="116">
        <v>1290245.57183</v>
      </c>
    </row>
    <row r="31" spans="1:15" ht="13.8" x14ac:dyDescent="0.25">
      <c r="A31" s="85">
        <v>2024</v>
      </c>
      <c r="B31" s="114" t="s">
        <v>140</v>
      </c>
      <c r="C31" s="115">
        <v>238938.0986</v>
      </c>
      <c r="D31" s="115">
        <v>260241.12450999999</v>
      </c>
      <c r="E31" s="115">
        <v>246980.57407</v>
      </c>
      <c r="F31" s="115">
        <v>190090.99137999999</v>
      </c>
      <c r="G31" s="115">
        <v>260317.93539</v>
      </c>
      <c r="H31" s="115">
        <v>177515.19346000001</v>
      </c>
      <c r="I31" s="115">
        <v>230129.87051000001</v>
      </c>
      <c r="J31" s="115">
        <v>231281.49836</v>
      </c>
      <c r="K31" s="115">
        <v>250243.95947999999</v>
      </c>
      <c r="L31" s="115">
        <v>274182.40727999998</v>
      </c>
      <c r="M31" s="115">
        <v>259893.22266999999</v>
      </c>
      <c r="N31" s="115">
        <v>247137.72871</v>
      </c>
      <c r="O31" s="116">
        <v>2866952.6044200002</v>
      </c>
    </row>
    <row r="32" spans="1:15" ht="13.8" x14ac:dyDescent="0.25">
      <c r="A32" s="86">
        <v>2025</v>
      </c>
      <c r="B32" s="114" t="s">
        <v>141</v>
      </c>
      <c r="C32" s="117">
        <v>2551484.0877700001</v>
      </c>
      <c r="D32" s="117">
        <v>2487593.3786499999</v>
      </c>
      <c r="E32" s="117">
        <v>2725372.8192599998</v>
      </c>
      <c r="F32" s="117">
        <v>2614878.3099600002</v>
      </c>
      <c r="G32" s="117">
        <v>2768802.6078900001</v>
      </c>
      <c r="H32" s="117">
        <v>2615754.3942499999</v>
      </c>
      <c r="I32" s="117"/>
      <c r="J32" s="117"/>
      <c r="K32" s="117"/>
      <c r="L32" s="117"/>
      <c r="M32" s="117"/>
      <c r="N32" s="117"/>
      <c r="O32" s="116">
        <v>15763885.59778</v>
      </c>
    </row>
    <row r="33" spans="1:15" ht="13.8" x14ac:dyDescent="0.25">
      <c r="A33" s="85">
        <v>2024</v>
      </c>
      <c r="B33" s="114" t="s">
        <v>141</v>
      </c>
      <c r="C33" s="115">
        <v>2368035.8759400002</v>
      </c>
      <c r="D33" s="115">
        <v>2618391.8183400002</v>
      </c>
      <c r="E33" s="115">
        <v>3078039.0065299999</v>
      </c>
      <c r="F33" s="117">
        <v>2491685.4299400002</v>
      </c>
      <c r="G33" s="117">
        <v>3020390.7299899999</v>
      </c>
      <c r="H33" s="117">
        <v>2217134.0706600002</v>
      </c>
      <c r="I33" s="117">
        <v>2583472.64023</v>
      </c>
      <c r="J33" s="117">
        <v>2555537.49927</v>
      </c>
      <c r="K33" s="117">
        <v>2182043.5710499999</v>
      </c>
      <c r="L33" s="117">
        <v>2450841.5440699998</v>
      </c>
      <c r="M33" s="117">
        <v>2518734.7866500001</v>
      </c>
      <c r="N33" s="117">
        <v>2657056.09351</v>
      </c>
      <c r="O33" s="116">
        <v>30741363.066179998</v>
      </c>
    </row>
    <row r="34" spans="1:15" ht="13.8" x14ac:dyDescent="0.25">
      <c r="A34" s="86">
        <v>2025</v>
      </c>
      <c r="B34" s="114" t="s">
        <v>142</v>
      </c>
      <c r="C34" s="115">
        <v>1409985.9122500001</v>
      </c>
      <c r="D34" s="115">
        <v>1355457.92279</v>
      </c>
      <c r="E34" s="115">
        <v>1414974.9336000001</v>
      </c>
      <c r="F34" s="115">
        <v>1226652.19148</v>
      </c>
      <c r="G34" s="115">
        <v>1518136.59348</v>
      </c>
      <c r="H34" s="115">
        <v>1199933.86344</v>
      </c>
      <c r="I34" s="115"/>
      <c r="J34" s="115"/>
      <c r="K34" s="115"/>
      <c r="L34" s="115"/>
      <c r="M34" s="115"/>
      <c r="N34" s="115"/>
      <c r="O34" s="116">
        <v>8125141.4170399997</v>
      </c>
    </row>
    <row r="35" spans="1:15" ht="13.8" x14ac:dyDescent="0.25">
      <c r="A35" s="85">
        <v>2024</v>
      </c>
      <c r="B35" s="114" t="s">
        <v>142</v>
      </c>
      <c r="C35" s="115">
        <v>1418065.32274</v>
      </c>
      <c r="D35" s="115">
        <v>1498001.63588</v>
      </c>
      <c r="E35" s="115">
        <v>1611756.4151399999</v>
      </c>
      <c r="F35" s="115">
        <v>1225747.8668899999</v>
      </c>
      <c r="G35" s="115">
        <v>1640642.5102899999</v>
      </c>
      <c r="H35" s="115">
        <v>1294199.9924000001</v>
      </c>
      <c r="I35" s="115">
        <v>1657570.46603</v>
      </c>
      <c r="J35" s="115">
        <v>1667749.46985</v>
      </c>
      <c r="K35" s="115">
        <v>1580748.47862</v>
      </c>
      <c r="L35" s="115">
        <v>1571895.3037700001</v>
      </c>
      <c r="M35" s="115">
        <v>1485431.1055999999</v>
      </c>
      <c r="N35" s="115">
        <v>1260104.48196</v>
      </c>
      <c r="O35" s="116">
        <v>17911913.049169999</v>
      </c>
    </row>
    <row r="36" spans="1:15" ht="13.8" x14ac:dyDescent="0.25">
      <c r="A36" s="86">
        <v>2025</v>
      </c>
      <c r="B36" s="114" t="s">
        <v>143</v>
      </c>
      <c r="C36" s="115">
        <v>2996672.2819599998</v>
      </c>
      <c r="D36" s="115">
        <v>2976819.0011999998</v>
      </c>
      <c r="E36" s="115">
        <v>3514676.3057300001</v>
      </c>
      <c r="F36" s="115">
        <v>3144169.3280099998</v>
      </c>
      <c r="G36" s="115">
        <v>3946212.1078499998</v>
      </c>
      <c r="H36" s="115">
        <v>3408166.5145800002</v>
      </c>
      <c r="I36" s="115"/>
      <c r="J36" s="115"/>
      <c r="K36" s="115"/>
      <c r="L36" s="115"/>
      <c r="M36" s="115"/>
      <c r="N36" s="115"/>
      <c r="O36" s="116">
        <v>19986715.539329998</v>
      </c>
    </row>
    <row r="37" spans="1:15" ht="13.8" x14ac:dyDescent="0.25">
      <c r="A37" s="85">
        <v>2024</v>
      </c>
      <c r="B37" s="114" t="s">
        <v>143</v>
      </c>
      <c r="C37" s="115">
        <v>2776678.2288700002</v>
      </c>
      <c r="D37" s="115">
        <v>3127374.95719</v>
      </c>
      <c r="E37" s="115">
        <v>3221046.7269199998</v>
      </c>
      <c r="F37" s="115">
        <v>2739689.6627199999</v>
      </c>
      <c r="G37" s="115">
        <v>3211067.5843099998</v>
      </c>
      <c r="H37" s="115">
        <v>2613746.6827600002</v>
      </c>
      <c r="I37" s="115">
        <v>3119707.0471399999</v>
      </c>
      <c r="J37" s="115">
        <v>2697160.3441099999</v>
      </c>
      <c r="K37" s="115">
        <v>3400018.8009600001</v>
      </c>
      <c r="L37" s="115">
        <v>3570375.9217099999</v>
      </c>
      <c r="M37" s="115">
        <v>3237274.9886500002</v>
      </c>
      <c r="N37" s="115">
        <v>3484256.4332400002</v>
      </c>
      <c r="O37" s="116">
        <v>37198397.378579997</v>
      </c>
    </row>
    <row r="38" spans="1:15" ht="13.8" x14ac:dyDescent="0.25">
      <c r="A38" s="86">
        <v>2025</v>
      </c>
      <c r="B38" s="114" t="s">
        <v>144</v>
      </c>
      <c r="C38" s="115">
        <v>82415.475059999997</v>
      </c>
      <c r="D38" s="115">
        <v>158784.48155999999</v>
      </c>
      <c r="E38" s="115">
        <v>86375.22107</v>
      </c>
      <c r="F38" s="115">
        <v>129783.30017</v>
      </c>
      <c r="G38" s="115">
        <v>367053.87832999998</v>
      </c>
      <c r="H38" s="115">
        <v>84074.301290000003</v>
      </c>
      <c r="I38" s="115"/>
      <c r="J38" s="115"/>
      <c r="K38" s="115"/>
      <c r="L38" s="115"/>
      <c r="M38" s="115"/>
      <c r="N38" s="115"/>
      <c r="O38" s="116">
        <v>908486.65748000005</v>
      </c>
    </row>
    <row r="39" spans="1:15" ht="13.8" x14ac:dyDescent="0.25">
      <c r="A39" s="85">
        <v>2024</v>
      </c>
      <c r="B39" s="114" t="s">
        <v>144</v>
      </c>
      <c r="C39" s="115">
        <v>167284.17989999999</v>
      </c>
      <c r="D39" s="115">
        <v>141237.81938999999</v>
      </c>
      <c r="E39" s="115">
        <v>142964.37304999999</v>
      </c>
      <c r="F39" s="115">
        <v>80867.331659999996</v>
      </c>
      <c r="G39" s="115">
        <v>168148.12448999999</v>
      </c>
      <c r="H39" s="115">
        <v>220068.33278999999</v>
      </c>
      <c r="I39" s="115">
        <v>118301.89152</v>
      </c>
      <c r="J39" s="115">
        <v>91670.812439999994</v>
      </c>
      <c r="K39" s="115">
        <v>234435.90804000001</v>
      </c>
      <c r="L39" s="115">
        <v>172867.80115000001</v>
      </c>
      <c r="M39" s="115">
        <v>152747.57754</v>
      </c>
      <c r="N39" s="115">
        <v>221165.67335</v>
      </c>
      <c r="O39" s="116">
        <v>1911759.8253200001</v>
      </c>
    </row>
    <row r="40" spans="1:15" ht="13.8" x14ac:dyDescent="0.25">
      <c r="A40" s="86">
        <v>2025</v>
      </c>
      <c r="B40" s="114" t="s">
        <v>145</v>
      </c>
      <c r="C40" s="115">
        <v>1224061.13341</v>
      </c>
      <c r="D40" s="115">
        <v>1293219.9834100001</v>
      </c>
      <c r="E40" s="115">
        <v>1478713.3190200001</v>
      </c>
      <c r="F40" s="115">
        <v>1379792.9735300001</v>
      </c>
      <c r="G40" s="115">
        <v>1675312.3114400001</v>
      </c>
      <c r="H40" s="115">
        <v>1277268.98174</v>
      </c>
      <c r="I40" s="115"/>
      <c r="J40" s="115"/>
      <c r="K40" s="115"/>
      <c r="L40" s="115"/>
      <c r="M40" s="115"/>
      <c r="N40" s="115"/>
      <c r="O40" s="116">
        <v>8328368.7025499996</v>
      </c>
    </row>
    <row r="41" spans="1:15" ht="13.8" x14ac:dyDescent="0.25">
      <c r="A41" s="85">
        <v>2024</v>
      </c>
      <c r="B41" s="114" t="s">
        <v>145</v>
      </c>
      <c r="C41" s="115">
        <v>1207598.6345800001</v>
      </c>
      <c r="D41" s="115">
        <v>1286242.07118</v>
      </c>
      <c r="E41" s="115">
        <v>1459950.9952799999</v>
      </c>
      <c r="F41" s="115">
        <v>1195150.9004200001</v>
      </c>
      <c r="G41" s="115">
        <v>1494964.05115</v>
      </c>
      <c r="H41" s="115">
        <v>1188428.5929099999</v>
      </c>
      <c r="I41" s="115">
        <v>1407447.8187500001</v>
      </c>
      <c r="J41" s="115">
        <v>1476118.95367</v>
      </c>
      <c r="K41" s="115">
        <v>1477223.40487</v>
      </c>
      <c r="L41" s="115">
        <v>1549894.8411000001</v>
      </c>
      <c r="M41" s="115">
        <v>1448475.61317</v>
      </c>
      <c r="N41" s="115">
        <v>1477000.13289</v>
      </c>
      <c r="O41" s="116">
        <v>16668496.00997</v>
      </c>
    </row>
    <row r="42" spans="1:15" ht="13.8" x14ac:dyDescent="0.25">
      <c r="A42" s="86">
        <v>2025</v>
      </c>
      <c r="B42" s="114" t="s">
        <v>146</v>
      </c>
      <c r="C42" s="115">
        <v>790667.08802000002</v>
      </c>
      <c r="D42" s="115">
        <v>808581.28315000003</v>
      </c>
      <c r="E42" s="115">
        <v>915427.25503999996</v>
      </c>
      <c r="F42" s="115">
        <v>854710.70953999995</v>
      </c>
      <c r="G42" s="115">
        <v>1007339.02248</v>
      </c>
      <c r="H42" s="115">
        <v>801152.30341000005</v>
      </c>
      <c r="I42" s="115"/>
      <c r="J42" s="115"/>
      <c r="K42" s="115"/>
      <c r="L42" s="115"/>
      <c r="M42" s="115"/>
      <c r="N42" s="115"/>
      <c r="O42" s="116">
        <v>5177877.6616399996</v>
      </c>
    </row>
    <row r="43" spans="1:15" ht="13.8" x14ac:dyDescent="0.25">
      <c r="A43" s="85">
        <v>2024</v>
      </c>
      <c r="B43" s="114" t="s">
        <v>146</v>
      </c>
      <c r="C43" s="115">
        <v>823137.29607000004</v>
      </c>
      <c r="D43" s="115">
        <v>910253.27472999995</v>
      </c>
      <c r="E43" s="115">
        <v>1026394.6461</v>
      </c>
      <c r="F43" s="115">
        <v>844591.84776000003</v>
      </c>
      <c r="G43" s="115">
        <v>1065056.5932499999</v>
      </c>
      <c r="H43" s="115">
        <v>763686.46262999997</v>
      </c>
      <c r="I43" s="115">
        <v>946134.27598000003</v>
      </c>
      <c r="J43" s="115">
        <v>974909.11384000001</v>
      </c>
      <c r="K43" s="115">
        <v>925529.98921000003</v>
      </c>
      <c r="L43" s="115">
        <v>995046.92509000003</v>
      </c>
      <c r="M43" s="115">
        <v>944534.51499000005</v>
      </c>
      <c r="N43" s="115">
        <v>963997.33958000003</v>
      </c>
      <c r="O43" s="116">
        <v>11183272.27923</v>
      </c>
    </row>
    <row r="44" spans="1:15" ht="13.8" x14ac:dyDescent="0.25">
      <c r="A44" s="86">
        <v>2025</v>
      </c>
      <c r="B44" s="114" t="s">
        <v>147</v>
      </c>
      <c r="C44" s="115">
        <v>1010316.84878</v>
      </c>
      <c r="D44" s="115">
        <v>1020327.47314</v>
      </c>
      <c r="E44" s="115">
        <v>1134834.6211699999</v>
      </c>
      <c r="F44" s="115">
        <v>1080477.24499</v>
      </c>
      <c r="G44" s="115">
        <v>1235798.2065399999</v>
      </c>
      <c r="H44" s="115">
        <v>969190.84091999999</v>
      </c>
      <c r="I44" s="115"/>
      <c r="J44" s="115"/>
      <c r="K44" s="115"/>
      <c r="L44" s="115"/>
      <c r="M44" s="115"/>
      <c r="N44" s="115"/>
      <c r="O44" s="116">
        <v>6450945.2355399998</v>
      </c>
    </row>
    <row r="45" spans="1:15" ht="13.8" x14ac:dyDescent="0.25">
      <c r="A45" s="85">
        <v>2024</v>
      </c>
      <c r="B45" s="114" t="s">
        <v>147</v>
      </c>
      <c r="C45" s="115">
        <v>938381.50089000002</v>
      </c>
      <c r="D45" s="115">
        <v>982557.92680999998</v>
      </c>
      <c r="E45" s="115">
        <v>1078731.83228</v>
      </c>
      <c r="F45" s="115">
        <v>916509.59340999997</v>
      </c>
      <c r="G45" s="115">
        <v>1205382.50761</v>
      </c>
      <c r="H45" s="115">
        <v>935318.57178999996</v>
      </c>
      <c r="I45" s="115">
        <v>1101789.9348800001</v>
      </c>
      <c r="J45" s="115">
        <v>1077843.8654</v>
      </c>
      <c r="K45" s="115">
        <v>1042526.4008600001</v>
      </c>
      <c r="L45" s="115">
        <v>1118254.2613299999</v>
      </c>
      <c r="M45" s="115">
        <v>1058765.9557399999</v>
      </c>
      <c r="N45" s="115">
        <v>972146.94368999999</v>
      </c>
      <c r="O45" s="116">
        <v>12428209.29469</v>
      </c>
    </row>
    <row r="46" spans="1:15" ht="13.8" x14ac:dyDescent="0.25">
      <c r="A46" s="86">
        <v>2025</v>
      </c>
      <c r="B46" s="114" t="s">
        <v>148</v>
      </c>
      <c r="C46" s="115">
        <v>1247414.8642200001</v>
      </c>
      <c r="D46" s="115">
        <v>1233042.54271</v>
      </c>
      <c r="E46" s="115">
        <v>1541650.6357100001</v>
      </c>
      <c r="F46" s="115">
        <v>1303870.18151</v>
      </c>
      <c r="G46" s="115">
        <v>1499764.0652600001</v>
      </c>
      <c r="H46" s="115">
        <v>1447976.3987</v>
      </c>
      <c r="I46" s="115"/>
      <c r="J46" s="115"/>
      <c r="K46" s="115"/>
      <c r="L46" s="115"/>
      <c r="M46" s="115"/>
      <c r="N46" s="115"/>
      <c r="O46" s="116">
        <v>8273718.6881100005</v>
      </c>
    </row>
    <row r="47" spans="1:15" ht="13.8" x14ac:dyDescent="0.25">
      <c r="A47" s="85">
        <v>2024</v>
      </c>
      <c r="B47" s="114" t="s">
        <v>148</v>
      </c>
      <c r="C47" s="115">
        <v>1113595.23884</v>
      </c>
      <c r="D47" s="115">
        <v>1375360.5803400001</v>
      </c>
      <c r="E47" s="115">
        <v>1467693.5105699999</v>
      </c>
      <c r="F47" s="115">
        <v>1192096.1973600001</v>
      </c>
      <c r="G47" s="115">
        <v>1452110.3515600001</v>
      </c>
      <c r="H47" s="115">
        <v>1312304.8486599999</v>
      </c>
      <c r="I47" s="115">
        <v>1415859.0281400001</v>
      </c>
      <c r="J47" s="115">
        <v>1404812.8777900001</v>
      </c>
      <c r="K47" s="115">
        <v>1466614.4671799999</v>
      </c>
      <c r="L47" s="115">
        <v>1253606.3798199999</v>
      </c>
      <c r="M47" s="115">
        <v>1246216.25443</v>
      </c>
      <c r="N47" s="115">
        <v>1433592.57981</v>
      </c>
      <c r="O47" s="116">
        <v>16133862.3145</v>
      </c>
    </row>
    <row r="48" spans="1:15" ht="13.8" x14ac:dyDescent="0.25">
      <c r="A48" s="86">
        <v>2025</v>
      </c>
      <c r="B48" s="114" t="s">
        <v>149</v>
      </c>
      <c r="C48" s="115">
        <v>317224.55998000002</v>
      </c>
      <c r="D48" s="115">
        <v>320328.95442000002</v>
      </c>
      <c r="E48" s="115">
        <v>375197.37523000001</v>
      </c>
      <c r="F48" s="115">
        <v>387428.22963999998</v>
      </c>
      <c r="G48" s="115">
        <v>414166.97561000002</v>
      </c>
      <c r="H48" s="115">
        <v>366550.59765000001</v>
      </c>
      <c r="I48" s="115"/>
      <c r="J48" s="115"/>
      <c r="K48" s="115"/>
      <c r="L48" s="115"/>
      <c r="M48" s="115"/>
      <c r="N48" s="115"/>
      <c r="O48" s="116">
        <v>2180896.6925300001</v>
      </c>
    </row>
    <row r="49" spans="1:15" ht="13.8" x14ac:dyDescent="0.25">
      <c r="A49" s="85">
        <v>2024</v>
      </c>
      <c r="B49" s="114" t="s">
        <v>149</v>
      </c>
      <c r="C49" s="115">
        <v>322342.67219999997</v>
      </c>
      <c r="D49" s="115">
        <v>348209.80783000001</v>
      </c>
      <c r="E49" s="115">
        <v>385061.33549000003</v>
      </c>
      <c r="F49" s="115">
        <v>334331.00831</v>
      </c>
      <c r="G49" s="115">
        <v>419447.12485000002</v>
      </c>
      <c r="H49" s="115">
        <v>332515.08912000002</v>
      </c>
      <c r="I49" s="115">
        <v>381421.19212000002</v>
      </c>
      <c r="J49" s="115">
        <v>362541.25273000001</v>
      </c>
      <c r="K49" s="115">
        <v>375761.42826000002</v>
      </c>
      <c r="L49" s="115">
        <v>364343.08331000002</v>
      </c>
      <c r="M49" s="115">
        <v>345266.51708000002</v>
      </c>
      <c r="N49" s="115">
        <v>339603.46720999997</v>
      </c>
      <c r="O49" s="116">
        <v>4310843.9785099998</v>
      </c>
    </row>
    <row r="50" spans="1:15" ht="13.8" x14ac:dyDescent="0.25">
      <c r="A50" s="86">
        <v>2025</v>
      </c>
      <c r="B50" s="114" t="s">
        <v>150</v>
      </c>
      <c r="C50" s="115">
        <v>1163500.83919</v>
      </c>
      <c r="D50" s="115">
        <v>878031.82617000001</v>
      </c>
      <c r="E50" s="115">
        <v>544999.66280000005</v>
      </c>
      <c r="F50" s="115">
        <v>503273.51063999999</v>
      </c>
      <c r="G50" s="115">
        <v>839097.88855999999</v>
      </c>
      <c r="H50" s="115">
        <v>381043.61891000002</v>
      </c>
      <c r="I50" s="115"/>
      <c r="J50" s="115"/>
      <c r="K50" s="115"/>
      <c r="L50" s="115"/>
      <c r="M50" s="115"/>
      <c r="N50" s="115"/>
      <c r="O50" s="116">
        <v>4309947.3462699996</v>
      </c>
    </row>
    <row r="51" spans="1:15" ht="13.8" x14ac:dyDescent="0.25">
      <c r="A51" s="85">
        <v>2024</v>
      </c>
      <c r="B51" s="114" t="s">
        <v>150</v>
      </c>
      <c r="C51" s="115">
        <v>467741.89817</v>
      </c>
      <c r="D51" s="115">
        <v>481096.82188</v>
      </c>
      <c r="E51" s="115">
        <v>544457.50179000001</v>
      </c>
      <c r="F51" s="115">
        <v>341928.67125999997</v>
      </c>
      <c r="G51" s="115">
        <v>581596.20261000004</v>
      </c>
      <c r="H51" s="115">
        <v>402423.97295000002</v>
      </c>
      <c r="I51" s="115">
        <v>953690.73649000004</v>
      </c>
      <c r="J51" s="115">
        <v>962218.46984999999</v>
      </c>
      <c r="K51" s="115">
        <v>669029.85039000004</v>
      </c>
      <c r="L51" s="115">
        <v>754837.92010999995</v>
      </c>
      <c r="M51" s="115">
        <v>684358.59065999999</v>
      </c>
      <c r="N51" s="115">
        <v>631474.98289999994</v>
      </c>
      <c r="O51" s="116">
        <v>7474855.6190600004</v>
      </c>
    </row>
    <row r="52" spans="1:15" ht="13.8" x14ac:dyDescent="0.25">
      <c r="A52" s="86">
        <v>2025</v>
      </c>
      <c r="B52" s="114" t="s">
        <v>151</v>
      </c>
      <c r="C52" s="115">
        <v>380183.67125000001</v>
      </c>
      <c r="D52" s="115">
        <v>435240.33497999999</v>
      </c>
      <c r="E52" s="115">
        <v>883990.46005999995</v>
      </c>
      <c r="F52" s="115">
        <v>538272.81357999996</v>
      </c>
      <c r="G52" s="115">
        <v>741809.39162000001</v>
      </c>
      <c r="H52" s="115">
        <v>622920.64541999996</v>
      </c>
      <c r="I52" s="115"/>
      <c r="J52" s="115"/>
      <c r="K52" s="115"/>
      <c r="L52" s="115"/>
      <c r="M52" s="115"/>
      <c r="N52" s="115"/>
      <c r="O52" s="116">
        <v>3602417.3169100001</v>
      </c>
    </row>
    <row r="53" spans="1:15" ht="13.8" x14ac:dyDescent="0.25">
      <c r="A53" s="85">
        <v>2024</v>
      </c>
      <c r="B53" s="114" t="s">
        <v>151</v>
      </c>
      <c r="C53" s="115">
        <v>329894.10360999999</v>
      </c>
      <c r="D53" s="115">
        <v>299869.27533999999</v>
      </c>
      <c r="E53" s="115">
        <v>358167.08747999999</v>
      </c>
      <c r="F53" s="115">
        <v>349697.69761999999</v>
      </c>
      <c r="G53" s="115">
        <v>980423.83082000003</v>
      </c>
      <c r="H53" s="115">
        <v>564215.96891000005</v>
      </c>
      <c r="I53" s="115">
        <v>431114.92654999997</v>
      </c>
      <c r="J53" s="115">
        <v>422596.09554000001</v>
      </c>
      <c r="K53" s="115">
        <v>566548.43955000001</v>
      </c>
      <c r="L53" s="115">
        <v>820107.25635000004</v>
      </c>
      <c r="M53" s="115">
        <v>613686.10137000005</v>
      </c>
      <c r="N53" s="115">
        <v>997530.92376000003</v>
      </c>
      <c r="O53" s="116">
        <v>6733851.7068999996</v>
      </c>
    </row>
    <row r="54" spans="1:15" ht="13.8" x14ac:dyDescent="0.25">
      <c r="A54" s="86">
        <v>2025</v>
      </c>
      <c r="B54" s="114" t="s">
        <v>152</v>
      </c>
      <c r="C54" s="115">
        <v>588994.81195</v>
      </c>
      <c r="D54" s="115">
        <v>590741.80659000005</v>
      </c>
      <c r="E54" s="115">
        <v>637903.66772999999</v>
      </c>
      <c r="F54" s="115">
        <v>609795.71129000001</v>
      </c>
      <c r="G54" s="115">
        <v>657866.84267000004</v>
      </c>
      <c r="H54" s="115">
        <v>532948.37534000003</v>
      </c>
      <c r="I54" s="115"/>
      <c r="J54" s="115"/>
      <c r="K54" s="115"/>
      <c r="L54" s="115"/>
      <c r="M54" s="115"/>
      <c r="N54" s="115"/>
      <c r="O54" s="116">
        <v>3618251.21557</v>
      </c>
    </row>
    <row r="55" spans="1:15" ht="13.8" x14ac:dyDescent="0.25">
      <c r="A55" s="85">
        <v>2024</v>
      </c>
      <c r="B55" s="114" t="s">
        <v>152</v>
      </c>
      <c r="C55" s="115">
        <v>551103.08973999997</v>
      </c>
      <c r="D55" s="115">
        <v>600091.26509999996</v>
      </c>
      <c r="E55" s="115">
        <v>639302.63208000001</v>
      </c>
      <c r="F55" s="115">
        <v>511733.86372000002</v>
      </c>
      <c r="G55" s="115">
        <v>653255.08320999995</v>
      </c>
      <c r="H55" s="115">
        <v>479199.55589999998</v>
      </c>
      <c r="I55" s="115">
        <v>622236.66975999996</v>
      </c>
      <c r="J55" s="115">
        <v>606211.46343</v>
      </c>
      <c r="K55" s="115">
        <v>615341.46044000005</v>
      </c>
      <c r="L55" s="115">
        <v>628419.65578000003</v>
      </c>
      <c r="M55" s="115">
        <v>624432.90593000001</v>
      </c>
      <c r="N55" s="115">
        <v>607066.76603000006</v>
      </c>
      <c r="O55" s="116">
        <v>7138394.4111200003</v>
      </c>
    </row>
    <row r="56" spans="1:15" ht="13.8" x14ac:dyDescent="0.25">
      <c r="A56" s="86">
        <v>2025</v>
      </c>
      <c r="B56" s="112" t="s">
        <v>30</v>
      </c>
      <c r="C56" s="118">
        <f>C58</f>
        <v>456815.95221000002</v>
      </c>
      <c r="D56" s="118">
        <f t="shared" ref="D56:O56" si="2">D58</f>
        <v>417993.11747</v>
      </c>
      <c r="E56" s="118">
        <f t="shared" si="2"/>
        <v>492929.71707999997</v>
      </c>
      <c r="F56" s="118">
        <f t="shared" si="2"/>
        <v>474718.27997999999</v>
      </c>
      <c r="G56" s="118">
        <f t="shared" si="2"/>
        <v>532020.38509</v>
      </c>
      <c r="H56" s="118">
        <f t="shared" si="2"/>
        <v>491341.15126000001</v>
      </c>
      <c r="I56" s="118"/>
      <c r="J56" s="118"/>
      <c r="K56" s="118"/>
      <c r="L56" s="118"/>
      <c r="M56" s="118"/>
      <c r="N56" s="118"/>
      <c r="O56" s="118">
        <f t="shared" si="2"/>
        <v>2865818.6030899999</v>
      </c>
    </row>
    <row r="57" spans="1:15" ht="13.8" x14ac:dyDescent="0.25">
      <c r="A57" s="85">
        <v>2024</v>
      </c>
      <c r="B57" s="112" t="s">
        <v>30</v>
      </c>
      <c r="C57" s="118">
        <f>C59</f>
        <v>445585.55433999997</v>
      </c>
      <c r="D57" s="118">
        <f t="shared" ref="D57:O57" si="3">D59</f>
        <v>451862.79801999999</v>
      </c>
      <c r="E57" s="118">
        <f t="shared" si="3"/>
        <v>499133.05374</v>
      </c>
      <c r="F57" s="118">
        <f t="shared" si="3"/>
        <v>465815.15151</v>
      </c>
      <c r="G57" s="118">
        <f t="shared" si="3"/>
        <v>545499.02194000001</v>
      </c>
      <c r="H57" s="118">
        <f t="shared" si="3"/>
        <v>432180.37313000002</v>
      </c>
      <c r="I57" s="118">
        <f t="shared" si="3"/>
        <v>569360.75133999996</v>
      </c>
      <c r="J57" s="118">
        <f t="shared" si="3"/>
        <v>521644.85258000001</v>
      </c>
      <c r="K57" s="118">
        <f t="shared" si="3"/>
        <v>490469.18617</v>
      </c>
      <c r="L57" s="118">
        <f t="shared" si="3"/>
        <v>566596.24933999998</v>
      </c>
      <c r="M57" s="118">
        <f t="shared" si="3"/>
        <v>485379.73264</v>
      </c>
      <c r="N57" s="118">
        <f t="shared" si="3"/>
        <v>534488.87581999996</v>
      </c>
      <c r="O57" s="118">
        <f t="shared" si="3"/>
        <v>6008015.6005699998</v>
      </c>
    </row>
    <row r="58" spans="1:15" ht="13.8" x14ac:dyDescent="0.25">
      <c r="A58" s="86">
        <v>2025</v>
      </c>
      <c r="B58" s="114" t="s">
        <v>153</v>
      </c>
      <c r="C58" s="115">
        <v>456815.95221000002</v>
      </c>
      <c r="D58" s="115">
        <v>417993.11747</v>
      </c>
      <c r="E58" s="115">
        <v>492929.71707999997</v>
      </c>
      <c r="F58" s="115">
        <v>474718.27997999999</v>
      </c>
      <c r="G58" s="115">
        <v>532020.38509</v>
      </c>
      <c r="H58" s="115">
        <v>491341.15126000001</v>
      </c>
      <c r="I58" s="115"/>
      <c r="J58" s="115"/>
      <c r="K58" s="115"/>
      <c r="L58" s="115"/>
      <c r="M58" s="115"/>
      <c r="N58" s="115"/>
      <c r="O58" s="116">
        <v>2865818.6030899999</v>
      </c>
    </row>
    <row r="59" spans="1:15" ht="14.4" thickBot="1" x14ac:dyDescent="0.3">
      <c r="A59" s="85">
        <v>2024</v>
      </c>
      <c r="B59" s="114" t="s">
        <v>153</v>
      </c>
      <c r="C59" s="115">
        <v>445585.55433999997</v>
      </c>
      <c r="D59" s="115">
        <v>451862.79801999999</v>
      </c>
      <c r="E59" s="115">
        <v>499133.05374</v>
      </c>
      <c r="F59" s="115">
        <v>465815.15151</v>
      </c>
      <c r="G59" s="115">
        <v>545499.02194000001</v>
      </c>
      <c r="H59" s="115">
        <v>432180.37313000002</v>
      </c>
      <c r="I59" s="115">
        <v>569360.75133999996</v>
      </c>
      <c r="J59" s="115">
        <v>521644.85258000001</v>
      </c>
      <c r="K59" s="115">
        <v>490469.18617</v>
      </c>
      <c r="L59" s="115">
        <v>566596.24933999998</v>
      </c>
      <c r="M59" s="115">
        <v>485379.73264</v>
      </c>
      <c r="N59" s="115">
        <v>534488.87581999996</v>
      </c>
      <c r="O59" s="116">
        <v>6008015.6005699998</v>
      </c>
    </row>
    <row r="60" spans="1:15" s="32" customFormat="1" ht="15" customHeight="1" thickBot="1" x14ac:dyDescent="0.25">
      <c r="A60" s="119">
        <v>2002</v>
      </c>
      <c r="B60" s="120" t="s">
        <v>39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39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4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39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4"/>
        <v>63167152.819999993</v>
      </c>
    </row>
    <row r="63" spans="1:15" s="32" customFormat="1" ht="15" customHeight="1" thickBot="1" x14ac:dyDescent="0.25">
      <c r="A63" s="119">
        <v>2005</v>
      </c>
      <c r="B63" s="120" t="s">
        <v>39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4"/>
        <v>73476408.142999992</v>
      </c>
    </row>
    <row r="64" spans="1:15" s="32" customFormat="1" ht="15" customHeight="1" thickBot="1" x14ac:dyDescent="0.25">
      <c r="A64" s="119">
        <v>2006</v>
      </c>
      <c r="B64" s="120" t="s">
        <v>39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4"/>
        <v>85534675.517999992</v>
      </c>
    </row>
    <row r="65" spans="1:15" s="32" customFormat="1" ht="15" customHeight="1" thickBot="1" x14ac:dyDescent="0.25">
      <c r="A65" s="119">
        <v>2007</v>
      </c>
      <c r="B65" s="120" t="s">
        <v>39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4"/>
        <v>107271749.90399998</v>
      </c>
    </row>
    <row r="66" spans="1:15" s="32" customFormat="1" ht="15" customHeight="1" thickBot="1" x14ac:dyDescent="0.25">
      <c r="A66" s="119">
        <v>2008</v>
      </c>
      <c r="B66" s="120" t="s">
        <v>39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4"/>
        <v>132027195.626</v>
      </c>
    </row>
    <row r="67" spans="1:15" s="32" customFormat="1" ht="15" customHeight="1" thickBot="1" x14ac:dyDescent="0.25">
      <c r="A67" s="119">
        <v>2009</v>
      </c>
      <c r="B67" s="120" t="s">
        <v>39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4"/>
        <v>102142612.603</v>
      </c>
    </row>
    <row r="68" spans="1:15" s="32" customFormat="1" ht="15" customHeight="1" thickBot="1" x14ac:dyDescent="0.25">
      <c r="A68" s="119">
        <v>2010</v>
      </c>
      <c r="B68" s="120" t="s">
        <v>39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4"/>
        <v>113883219.18399999</v>
      </c>
    </row>
    <row r="69" spans="1:15" s="32" customFormat="1" ht="15" customHeight="1" thickBot="1" x14ac:dyDescent="0.25">
      <c r="A69" s="119">
        <v>2011</v>
      </c>
      <c r="B69" s="120" t="s">
        <v>39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4"/>
        <v>134906868.83000001</v>
      </c>
    </row>
    <row r="70" spans="1:15" ht="13.8" thickBot="1" x14ac:dyDescent="0.3">
      <c r="A70" s="119">
        <v>2012</v>
      </c>
      <c r="B70" s="120" t="s">
        <v>39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4"/>
        <v>152461736.55599999</v>
      </c>
    </row>
    <row r="71" spans="1:15" ht="13.8" thickBot="1" x14ac:dyDescent="0.3">
      <c r="A71" s="119">
        <v>2013</v>
      </c>
      <c r="B71" s="120" t="s">
        <v>39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4"/>
        <v>151802637.08700001</v>
      </c>
    </row>
    <row r="72" spans="1:15" ht="13.8" thickBot="1" x14ac:dyDescent="0.3">
      <c r="A72" s="119">
        <v>2014</v>
      </c>
      <c r="B72" s="120" t="s">
        <v>39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4"/>
        <v>157610157.69</v>
      </c>
    </row>
    <row r="73" spans="1:15" ht="13.8" thickBot="1" x14ac:dyDescent="0.3">
      <c r="A73" s="119">
        <v>2015</v>
      </c>
      <c r="B73" s="120" t="s">
        <v>39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4"/>
        <v>143838871.428</v>
      </c>
    </row>
    <row r="74" spans="1:15" ht="13.8" thickBot="1" x14ac:dyDescent="0.3">
      <c r="A74" s="119">
        <v>2016</v>
      </c>
      <c r="B74" s="120" t="s">
        <v>39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4"/>
        <v>142529583.80799997</v>
      </c>
    </row>
    <row r="75" spans="1:15" ht="13.8" thickBot="1" x14ac:dyDescent="0.3">
      <c r="A75" s="119">
        <v>2017</v>
      </c>
      <c r="B75" s="120" t="s">
        <v>39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4"/>
        <v>156992940.41399324</v>
      </c>
    </row>
    <row r="76" spans="1:15" ht="13.8" thickBot="1" x14ac:dyDescent="0.3">
      <c r="A76" s="119">
        <v>2018</v>
      </c>
      <c r="B76" s="120" t="s">
        <v>39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4"/>
        <v>177168756.28799999</v>
      </c>
    </row>
    <row r="77" spans="1:15" ht="13.8" thickBot="1" x14ac:dyDescent="0.3">
      <c r="A77" s="119">
        <v>2019</v>
      </c>
      <c r="B77" s="120" t="s">
        <v>39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1">
        <f t="shared" si="4"/>
        <v>180832721.70199999</v>
      </c>
    </row>
    <row r="78" spans="1:15" ht="13.8" thickBot="1" x14ac:dyDescent="0.3">
      <c r="A78" s="119">
        <v>2020</v>
      </c>
      <c r="B78" s="120" t="s">
        <v>39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1">
        <f t="shared" si="4"/>
        <v>169637755.31000003</v>
      </c>
    </row>
    <row r="79" spans="1:15" ht="13.8" thickBot="1" x14ac:dyDescent="0.3">
      <c r="A79" s="119">
        <v>2021</v>
      </c>
      <c r="B79" s="120" t="s">
        <v>39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1">
        <f t="shared" si="4"/>
        <v>225794053.44279772</v>
      </c>
    </row>
    <row r="80" spans="1:15" ht="13.8" thickBot="1" x14ac:dyDescent="0.3">
      <c r="A80" s="119">
        <v>2022</v>
      </c>
      <c r="B80" s="120" t="s">
        <v>39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1">
        <f t="shared" ref="O80" si="5">SUM(C80:N80)</f>
        <v>254169747.66300002</v>
      </c>
    </row>
    <row r="81" spans="1:15" ht="13.8" thickBot="1" x14ac:dyDescent="0.3">
      <c r="A81" s="119">
        <v>2023</v>
      </c>
      <c r="B81" s="120" t="s">
        <v>39</v>
      </c>
      <c r="C81" s="121">
        <v>19331708.510000002</v>
      </c>
      <c r="D81" s="121">
        <v>18565677.539999999</v>
      </c>
      <c r="E81" s="121">
        <v>23562969.530000001</v>
      </c>
      <c r="F81" s="121">
        <v>19250045.120000001</v>
      </c>
      <c r="G81" s="121">
        <v>21633011.899999999</v>
      </c>
      <c r="H81" s="121">
        <v>20773219.280000001</v>
      </c>
      <c r="I81" s="121">
        <v>19779817.07</v>
      </c>
      <c r="J81" s="121">
        <v>21556272.84</v>
      </c>
      <c r="K81" s="121">
        <v>22411385.84</v>
      </c>
      <c r="L81" s="121">
        <v>22804540.82</v>
      </c>
      <c r="M81" s="121">
        <v>23000729.800000001</v>
      </c>
      <c r="N81" s="121">
        <v>22958050.77</v>
      </c>
      <c r="O81" s="121">
        <f t="shared" ref="O81" si="6">SUM(C81:N81)</f>
        <v>255627429.02000001</v>
      </c>
    </row>
    <row r="82" spans="1:15" ht="13.8" thickBot="1" x14ac:dyDescent="0.3">
      <c r="A82" s="119">
        <v>2024</v>
      </c>
      <c r="B82" s="120" t="s">
        <v>39</v>
      </c>
      <c r="C82" s="121">
        <v>20000680.620000001</v>
      </c>
      <c r="D82" s="121">
        <v>21091628.920000002</v>
      </c>
      <c r="E82" s="121">
        <v>22648721.350000001</v>
      </c>
      <c r="F82" s="121">
        <v>19292590.219999999</v>
      </c>
      <c r="G82" s="121">
        <v>24180073.629999999</v>
      </c>
      <c r="H82" s="121">
        <v>19015328.5</v>
      </c>
      <c r="I82" s="121">
        <v>22475538.739999998</v>
      </c>
      <c r="J82" s="121">
        <v>22002128.899999999</v>
      </c>
      <c r="K82" s="121">
        <v>21956513.239999998</v>
      </c>
      <c r="L82" s="121">
        <v>23473871.59</v>
      </c>
      <c r="M82" s="121">
        <v>22237044.640000001</v>
      </c>
      <c r="N82" s="121">
        <v>23408260.879999999</v>
      </c>
      <c r="O82" s="121">
        <f t="shared" ref="O82:O83" si="7">SUM(C82:N82)</f>
        <v>261782381.23000002</v>
      </c>
    </row>
    <row r="83" spans="1:15" ht="13.8" thickBot="1" x14ac:dyDescent="0.3">
      <c r="A83" s="119">
        <v>2025</v>
      </c>
      <c r="B83" s="120" t="s">
        <v>39</v>
      </c>
      <c r="C83" s="121">
        <v>21157343.600000001</v>
      </c>
      <c r="D83" s="121">
        <v>20735704.34</v>
      </c>
      <c r="E83" s="121">
        <v>23408382.690000001</v>
      </c>
      <c r="F83" s="121">
        <v>20785329.629999999</v>
      </c>
      <c r="G83" s="121">
        <v>24816795.960000001</v>
      </c>
      <c r="H83" s="154">
        <v>20536580.045000002</v>
      </c>
      <c r="I83" s="121"/>
      <c r="J83" s="121"/>
      <c r="K83" s="121"/>
      <c r="L83" s="121"/>
      <c r="M83" s="121"/>
      <c r="N83" s="121"/>
      <c r="O83" s="121">
        <f t="shared" si="7"/>
        <v>131440136.265</v>
      </c>
    </row>
  </sheetData>
  <autoFilter ref="A1:O83" xr:uid="{48E93CD8-F3B0-4251-A2B5-B890F35D6856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61</v>
      </c>
      <c r="B2" s="142"/>
      <c r="C2" s="142"/>
      <c r="D2" s="142"/>
    </row>
    <row r="3" spans="1:4" ht="15.6" x14ac:dyDescent="0.3">
      <c r="A3" s="141" t="s">
        <v>62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154</v>
      </c>
      <c r="C5" s="126" t="s">
        <v>155</v>
      </c>
      <c r="D5" s="127" t="s">
        <v>64</v>
      </c>
    </row>
    <row r="6" spans="1:4" x14ac:dyDescent="0.25">
      <c r="A6" s="128" t="s">
        <v>156</v>
      </c>
      <c r="B6" s="129">
        <v>1E-4</v>
      </c>
      <c r="C6" s="129">
        <v>6.3787900000000004</v>
      </c>
      <c r="D6" s="135">
        <f t="shared" ref="D6:D15" si="0">(C6-B6)/B6</f>
        <v>63786.9</v>
      </c>
    </row>
    <row r="7" spans="1:4" x14ac:dyDescent="0.25">
      <c r="A7" s="128" t="s">
        <v>157</v>
      </c>
      <c r="B7" s="129">
        <v>9.7890000000000005E-2</v>
      </c>
      <c r="C7" s="129">
        <v>5.8878899999999996</v>
      </c>
      <c r="D7" s="135">
        <f t="shared" si="0"/>
        <v>59.148023291449583</v>
      </c>
    </row>
    <row r="8" spans="1:4" x14ac:dyDescent="0.25">
      <c r="A8" s="128" t="s">
        <v>158</v>
      </c>
      <c r="B8" s="129">
        <v>94.121120000000005</v>
      </c>
      <c r="C8" s="129">
        <v>3586.4284699999998</v>
      </c>
      <c r="D8" s="135">
        <f t="shared" si="0"/>
        <v>37.10439644152131</v>
      </c>
    </row>
    <row r="9" spans="1:4" x14ac:dyDescent="0.25">
      <c r="A9" s="128" t="s">
        <v>159</v>
      </c>
      <c r="B9" s="129">
        <v>273.23606000000001</v>
      </c>
      <c r="C9" s="129">
        <v>7050.1709199999996</v>
      </c>
      <c r="D9" s="135">
        <f t="shared" si="0"/>
        <v>24.802490783976314</v>
      </c>
    </row>
    <row r="10" spans="1:4" x14ac:dyDescent="0.25">
      <c r="A10" s="128" t="s">
        <v>160</v>
      </c>
      <c r="B10" s="129">
        <v>4.56853</v>
      </c>
      <c r="C10" s="129">
        <v>53.84675</v>
      </c>
      <c r="D10" s="135">
        <f t="shared" si="0"/>
        <v>10.786449908395042</v>
      </c>
    </row>
    <row r="11" spans="1:4" x14ac:dyDescent="0.25">
      <c r="A11" s="128" t="s">
        <v>161</v>
      </c>
      <c r="B11" s="129">
        <v>211.87075999999999</v>
      </c>
      <c r="C11" s="129">
        <v>2094.49739</v>
      </c>
      <c r="D11" s="135">
        <f t="shared" si="0"/>
        <v>8.8857312354002982</v>
      </c>
    </row>
    <row r="12" spans="1:4" x14ac:dyDescent="0.25">
      <c r="A12" s="128" t="s">
        <v>162</v>
      </c>
      <c r="B12" s="129">
        <v>532.31823999999995</v>
      </c>
      <c r="C12" s="129">
        <v>3939.7016899999999</v>
      </c>
      <c r="D12" s="135">
        <f t="shared" si="0"/>
        <v>6.4010270435219354</v>
      </c>
    </row>
    <row r="13" spans="1:4" x14ac:dyDescent="0.25">
      <c r="A13" s="128" t="s">
        <v>163</v>
      </c>
      <c r="B13" s="129">
        <v>80.079030000000003</v>
      </c>
      <c r="C13" s="129">
        <v>481.5711</v>
      </c>
      <c r="D13" s="135">
        <f t="shared" si="0"/>
        <v>5.013697968119744</v>
      </c>
    </row>
    <row r="14" spans="1:4" x14ac:dyDescent="0.25">
      <c r="A14" s="128" t="s">
        <v>164</v>
      </c>
      <c r="B14" s="129">
        <v>511.64222999999998</v>
      </c>
      <c r="C14" s="129">
        <v>2427.2698099999998</v>
      </c>
      <c r="D14" s="135">
        <f t="shared" si="0"/>
        <v>3.7440763636731078</v>
      </c>
    </row>
    <row r="15" spans="1:4" x14ac:dyDescent="0.25">
      <c r="A15" s="128" t="s">
        <v>165</v>
      </c>
      <c r="B15" s="129">
        <v>85.044539999999998</v>
      </c>
      <c r="C15" s="129">
        <v>370.06191999999999</v>
      </c>
      <c r="D15" s="135">
        <f t="shared" si="0"/>
        <v>3.3513895189508935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65</v>
      </c>
      <c r="B18" s="142"/>
      <c r="C18" s="142"/>
      <c r="D18" s="142"/>
    </row>
    <row r="19" spans="1:4" ht="15.6" x14ac:dyDescent="0.3">
      <c r="A19" s="141" t="s">
        <v>66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154</v>
      </c>
      <c r="C21" s="126" t="s">
        <v>155</v>
      </c>
      <c r="D21" s="127" t="s">
        <v>64</v>
      </c>
    </row>
    <row r="22" spans="1:4" x14ac:dyDescent="0.25">
      <c r="A22" s="128" t="s">
        <v>166</v>
      </c>
      <c r="B22" s="129">
        <v>1294645.0677499999</v>
      </c>
      <c r="C22" s="129">
        <v>1571547.6349200001</v>
      </c>
      <c r="D22" s="135">
        <f t="shared" ref="D22:D31" si="1">(C22-B22)/B22</f>
        <v>0.21388299702190727</v>
      </c>
    </row>
    <row r="23" spans="1:4" x14ac:dyDescent="0.25">
      <c r="A23" s="128" t="s">
        <v>167</v>
      </c>
      <c r="B23" s="129">
        <v>943132.48459000001</v>
      </c>
      <c r="C23" s="129">
        <v>1065405.2006699999</v>
      </c>
      <c r="D23" s="135">
        <f t="shared" si="1"/>
        <v>0.1296453235126924</v>
      </c>
    </row>
    <row r="24" spans="1:4" x14ac:dyDescent="0.25">
      <c r="A24" s="128" t="s">
        <v>168</v>
      </c>
      <c r="B24" s="129">
        <v>910454.90712999995</v>
      </c>
      <c r="C24" s="129">
        <v>1019467.37511</v>
      </c>
      <c r="D24" s="135">
        <f t="shared" si="1"/>
        <v>0.11973406604357469</v>
      </c>
    </row>
    <row r="25" spans="1:4" x14ac:dyDescent="0.25">
      <c r="A25" s="128" t="s">
        <v>169</v>
      </c>
      <c r="B25" s="129">
        <v>1018897.80135</v>
      </c>
      <c r="C25" s="129">
        <v>952311.39604000002</v>
      </c>
      <c r="D25" s="135">
        <f t="shared" si="1"/>
        <v>-6.5351407395104338E-2</v>
      </c>
    </row>
    <row r="26" spans="1:4" x14ac:dyDescent="0.25">
      <c r="A26" s="128" t="s">
        <v>170</v>
      </c>
      <c r="B26" s="129">
        <v>688249.61205999996</v>
      </c>
      <c r="C26" s="129">
        <v>838357.79883999994</v>
      </c>
      <c r="D26" s="135">
        <f t="shared" si="1"/>
        <v>0.21810137506755894</v>
      </c>
    </row>
    <row r="27" spans="1:4" x14ac:dyDescent="0.25">
      <c r="A27" s="128" t="s">
        <v>171</v>
      </c>
      <c r="B27" s="129">
        <v>716556.19961999997</v>
      </c>
      <c r="C27" s="129">
        <v>814727.26615000004</v>
      </c>
      <c r="D27" s="135">
        <f t="shared" si="1"/>
        <v>0.13700400133591978</v>
      </c>
    </row>
    <row r="28" spans="1:4" x14ac:dyDescent="0.25">
      <c r="A28" s="128" t="s">
        <v>172</v>
      </c>
      <c r="B28" s="129">
        <v>669436.75303000002</v>
      </c>
      <c r="C28" s="129">
        <v>730330.65737999999</v>
      </c>
      <c r="D28" s="135">
        <f t="shared" si="1"/>
        <v>9.0962893916986781E-2</v>
      </c>
    </row>
    <row r="29" spans="1:4" x14ac:dyDescent="0.25">
      <c r="A29" s="128" t="s">
        <v>173</v>
      </c>
      <c r="B29" s="129">
        <v>660705.42186</v>
      </c>
      <c r="C29" s="129">
        <v>630678.19646000001</v>
      </c>
      <c r="D29" s="135">
        <f t="shared" si="1"/>
        <v>-4.5447221116285325E-2</v>
      </c>
    </row>
    <row r="30" spans="1:4" x14ac:dyDescent="0.25">
      <c r="A30" s="128" t="s">
        <v>174</v>
      </c>
      <c r="B30" s="129">
        <v>531244.04845</v>
      </c>
      <c r="C30" s="129">
        <v>582190.85978000006</v>
      </c>
      <c r="D30" s="135">
        <f t="shared" si="1"/>
        <v>9.5900954521084117E-2</v>
      </c>
    </row>
    <row r="31" spans="1:4" x14ac:dyDescent="0.25">
      <c r="A31" s="128" t="s">
        <v>175</v>
      </c>
      <c r="B31" s="129">
        <v>614306.76442999998</v>
      </c>
      <c r="C31" s="129">
        <v>459826.28574000002</v>
      </c>
      <c r="D31" s="135">
        <f t="shared" si="1"/>
        <v>-0.25147123169535429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67</v>
      </c>
      <c r="B33" s="142"/>
      <c r="C33" s="142"/>
      <c r="D33" s="142"/>
    </row>
    <row r="34" spans="1:4" ht="15.6" x14ac:dyDescent="0.3">
      <c r="A34" s="141" t="s">
        <v>71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154</v>
      </c>
      <c r="C36" s="126" t="s">
        <v>155</v>
      </c>
      <c r="D36" s="127" t="s">
        <v>64</v>
      </c>
    </row>
    <row r="37" spans="1:4" x14ac:dyDescent="0.25">
      <c r="A37" s="128" t="s">
        <v>143</v>
      </c>
      <c r="B37" s="129">
        <v>2613746.6827600002</v>
      </c>
      <c r="C37" s="129">
        <v>3408166.5145800002</v>
      </c>
      <c r="D37" s="135">
        <f t="shared" ref="D37:D46" si="2">(C37-B37)/B37</f>
        <v>0.30393910667009549</v>
      </c>
    </row>
    <row r="38" spans="1:4" x14ac:dyDescent="0.25">
      <c r="A38" s="128" t="s">
        <v>134</v>
      </c>
      <c r="B38" s="129">
        <v>80441.30154</v>
      </c>
      <c r="C38" s="129">
        <v>99886.000119999997</v>
      </c>
      <c r="D38" s="135">
        <f t="shared" si="2"/>
        <v>0.24172531035354997</v>
      </c>
    </row>
    <row r="39" spans="1:4" x14ac:dyDescent="0.25">
      <c r="A39" s="128" t="s">
        <v>136</v>
      </c>
      <c r="B39" s="129">
        <v>257665.70292000001</v>
      </c>
      <c r="C39" s="129">
        <v>314771.26890000002</v>
      </c>
      <c r="D39" s="135">
        <f t="shared" si="2"/>
        <v>0.22162657013661666</v>
      </c>
    </row>
    <row r="40" spans="1:4" x14ac:dyDescent="0.25">
      <c r="A40" s="128" t="s">
        <v>131</v>
      </c>
      <c r="B40" s="129">
        <v>88287.88708</v>
      </c>
      <c r="C40" s="129">
        <v>105561.85049</v>
      </c>
      <c r="D40" s="135">
        <f t="shared" si="2"/>
        <v>0.19565496447261899</v>
      </c>
    </row>
    <row r="41" spans="1:4" x14ac:dyDescent="0.25">
      <c r="A41" s="128" t="s">
        <v>141</v>
      </c>
      <c r="B41" s="129">
        <v>2217134.0706600002</v>
      </c>
      <c r="C41" s="129">
        <v>2615754.3942499999</v>
      </c>
      <c r="D41" s="135">
        <f t="shared" si="2"/>
        <v>0.17979080690927171</v>
      </c>
    </row>
    <row r="42" spans="1:4" x14ac:dyDescent="0.25">
      <c r="A42" s="128" t="s">
        <v>130</v>
      </c>
      <c r="B42" s="129">
        <v>164240.44820000001</v>
      </c>
      <c r="C42" s="129">
        <v>187156.87186000001</v>
      </c>
      <c r="D42" s="135">
        <f t="shared" si="2"/>
        <v>0.13952971945189807</v>
      </c>
    </row>
    <row r="43" spans="1:4" x14ac:dyDescent="0.25">
      <c r="A43" s="130" t="s">
        <v>153</v>
      </c>
      <c r="B43" s="129">
        <v>432180.37313000002</v>
      </c>
      <c r="C43" s="129">
        <v>491341.15126000001</v>
      </c>
      <c r="D43" s="135">
        <f t="shared" si="2"/>
        <v>0.13688909031554844</v>
      </c>
    </row>
    <row r="44" spans="1:4" x14ac:dyDescent="0.25">
      <c r="A44" s="128" t="s">
        <v>152</v>
      </c>
      <c r="B44" s="129">
        <v>479199.55589999998</v>
      </c>
      <c r="C44" s="129">
        <v>532948.37534000003</v>
      </c>
      <c r="D44" s="135">
        <f t="shared" si="2"/>
        <v>0.11216375052571298</v>
      </c>
    </row>
    <row r="45" spans="1:4" x14ac:dyDescent="0.25">
      <c r="A45" s="128" t="s">
        <v>151</v>
      </c>
      <c r="B45" s="129">
        <v>564215.96891000005</v>
      </c>
      <c r="C45" s="129">
        <v>622920.64541999996</v>
      </c>
      <c r="D45" s="135">
        <f t="shared" si="2"/>
        <v>0.10404646402229725</v>
      </c>
    </row>
    <row r="46" spans="1:4" x14ac:dyDescent="0.25">
      <c r="A46" s="128" t="s">
        <v>148</v>
      </c>
      <c r="B46" s="129">
        <v>1312304.8486599999</v>
      </c>
      <c r="C46" s="129">
        <v>1447976.3987</v>
      </c>
      <c r="D46" s="135">
        <f t="shared" si="2"/>
        <v>0.10338417188546924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70</v>
      </c>
      <c r="B48" s="142"/>
      <c r="C48" s="142"/>
      <c r="D48" s="142"/>
    </row>
    <row r="49" spans="1:4" ht="15.6" x14ac:dyDescent="0.3">
      <c r="A49" s="141" t="s">
        <v>68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154</v>
      </c>
      <c r="C51" s="126" t="s">
        <v>155</v>
      </c>
      <c r="D51" s="127" t="s">
        <v>64</v>
      </c>
    </row>
    <row r="52" spans="1:4" x14ac:dyDescent="0.25">
      <c r="A52" s="128" t="s">
        <v>143</v>
      </c>
      <c r="B52" s="129">
        <v>2613746.6827600002</v>
      </c>
      <c r="C52" s="129">
        <v>3408166.5145800002</v>
      </c>
      <c r="D52" s="135">
        <f t="shared" ref="D52:D61" si="3">(C52-B52)/B52</f>
        <v>0.30393910667009549</v>
      </c>
    </row>
    <row r="53" spans="1:4" x14ac:dyDescent="0.25">
      <c r="A53" s="128" t="s">
        <v>141</v>
      </c>
      <c r="B53" s="129">
        <v>2217134.0706600002</v>
      </c>
      <c r="C53" s="129">
        <v>2615754.3942499999</v>
      </c>
      <c r="D53" s="135">
        <f t="shared" si="3"/>
        <v>0.17979080690927171</v>
      </c>
    </row>
    <row r="54" spans="1:4" x14ac:dyDescent="0.25">
      <c r="A54" s="128" t="s">
        <v>148</v>
      </c>
      <c r="B54" s="129">
        <v>1312304.8486599999</v>
      </c>
      <c r="C54" s="129">
        <v>1447976.3987</v>
      </c>
      <c r="D54" s="135">
        <f t="shared" si="3"/>
        <v>0.10338417188546924</v>
      </c>
    </row>
    <row r="55" spans="1:4" x14ac:dyDescent="0.25">
      <c r="A55" s="128" t="s">
        <v>145</v>
      </c>
      <c r="B55" s="129">
        <v>1188428.5929099999</v>
      </c>
      <c r="C55" s="129">
        <v>1277268.98174</v>
      </c>
      <c r="D55" s="135">
        <f t="shared" si="3"/>
        <v>7.4754503013483103E-2</v>
      </c>
    </row>
    <row r="56" spans="1:4" x14ac:dyDescent="0.25">
      <c r="A56" s="128" t="s">
        <v>142</v>
      </c>
      <c r="B56" s="129">
        <v>1294199.9924000001</v>
      </c>
      <c r="C56" s="129">
        <v>1199933.86344</v>
      </c>
      <c r="D56" s="135">
        <f t="shared" si="3"/>
        <v>-7.283737406395005E-2</v>
      </c>
    </row>
    <row r="57" spans="1:4" x14ac:dyDescent="0.25">
      <c r="A57" s="128" t="s">
        <v>147</v>
      </c>
      <c r="B57" s="129">
        <v>935318.57178999996</v>
      </c>
      <c r="C57" s="129">
        <v>969190.84091999999</v>
      </c>
      <c r="D57" s="135">
        <f t="shared" si="3"/>
        <v>3.6214686794014732E-2</v>
      </c>
    </row>
    <row r="58" spans="1:4" x14ac:dyDescent="0.25">
      <c r="A58" s="128" t="s">
        <v>128</v>
      </c>
      <c r="B58" s="129">
        <v>809192.70310000004</v>
      </c>
      <c r="C58" s="129">
        <v>871188.53159000003</v>
      </c>
      <c r="D58" s="135">
        <f t="shared" si="3"/>
        <v>7.6614418608194665E-2</v>
      </c>
    </row>
    <row r="59" spans="1:4" x14ac:dyDescent="0.25">
      <c r="A59" s="128" t="s">
        <v>146</v>
      </c>
      <c r="B59" s="129">
        <v>763686.46262999997</v>
      </c>
      <c r="C59" s="129">
        <v>801152.30341000005</v>
      </c>
      <c r="D59" s="135">
        <f t="shared" si="3"/>
        <v>4.9059191976474757E-2</v>
      </c>
    </row>
    <row r="60" spans="1:4" x14ac:dyDescent="0.25">
      <c r="A60" s="128" t="s">
        <v>138</v>
      </c>
      <c r="B60" s="129">
        <v>644767.45862000005</v>
      </c>
      <c r="C60" s="129">
        <v>693351.32473999995</v>
      </c>
      <c r="D60" s="135">
        <f t="shared" si="3"/>
        <v>7.5350989679262459E-2</v>
      </c>
    </row>
    <row r="61" spans="1:4" x14ac:dyDescent="0.25">
      <c r="A61" s="128" t="s">
        <v>151</v>
      </c>
      <c r="B61" s="129">
        <v>564215.96891000005</v>
      </c>
      <c r="C61" s="129">
        <v>622920.64541999996</v>
      </c>
      <c r="D61" s="135">
        <f t="shared" si="3"/>
        <v>0.10404646402229725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72</v>
      </c>
      <c r="B63" s="142"/>
      <c r="C63" s="142"/>
      <c r="D63" s="142"/>
    </row>
    <row r="64" spans="1:4" ht="15.6" x14ac:dyDescent="0.3">
      <c r="A64" s="141" t="s">
        <v>73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154</v>
      </c>
      <c r="C66" s="126" t="s">
        <v>155</v>
      </c>
      <c r="D66" s="127" t="s">
        <v>64</v>
      </c>
    </row>
    <row r="67" spans="1:4" x14ac:dyDescent="0.25">
      <c r="A67" s="128" t="s">
        <v>176</v>
      </c>
      <c r="B67" s="134">
        <v>6645809.3911800003</v>
      </c>
      <c r="C67" s="134">
        <v>6953326.6470400002</v>
      </c>
      <c r="D67" s="135">
        <f t="shared" ref="D67:D76" si="4">(C67-B67)/B67</f>
        <v>4.6272355669442169E-2</v>
      </c>
    </row>
    <row r="68" spans="1:4" x14ac:dyDescent="0.25">
      <c r="A68" s="128" t="s">
        <v>177</v>
      </c>
      <c r="B68" s="134">
        <v>1410279.3846499999</v>
      </c>
      <c r="C68" s="134">
        <v>2028676.8047</v>
      </c>
      <c r="D68" s="135">
        <f t="shared" si="4"/>
        <v>0.43849284530488447</v>
      </c>
    </row>
    <row r="69" spans="1:4" x14ac:dyDescent="0.25">
      <c r="A69" s="128" t="s">
        <v>178</v>
      </c>
      <c r="B69" s="134">
        <v>1216342.50095</v>
      </c>
      <c r="C69" s="134">
        <v>1404336.1243</v>
      </c>
      <c r="D69" s="135">
        <f t="shared" si="4"/>
        <v>0.15455648651853515</v>
      </c>
    </row>
    <row r="70" spans="1:4" x14ac:dyDescent="0.25">
      <c r="A70" s="128" t="s">
        <v>179</v>
      </c>
      <c r="B70" s="134">
        <v>1049220.46829</v>
      </c>
      <c r="C70" s="134">
        <v>1254738.8613100001</v>
      </c>
      <c r="D70" s="135">
        <f t="shared" si="4"/>
        <v>0.19587722431201721</v>
      </c>
    </row>
    <row r="71" spans="1:4" x14ac:dyDescent="0.25">
      <c r="A71" s="128" t="s">
        <v>180</v>
      </c>
      <c r="B71" s="134">
        <v>980431.76974000002</v>
      </c>
      <c r="C71" s="134">
        <v>1072096.8395499999</v>
      </c>
      <c r="D71" s="135">
        <f t="shared" si="4"/>
        <v>9.349459354454466E-2</v>
      </c>
    </row>
    <row r="72" spans="1:4" x14ac:dyDescent="0.25">
      <c r="A72" s="128" t="s">
        <v>181</v>
      </c>
      <c r="B72" s="134">
        <v>648879.50248000002</v>
      </c>
      <c r="C72" s="134">
        <v>706736.30432</v>
      </c>
      <c r="D72" s="135">
        <f t="shared" si="4"/>
        <v>8.916416933941175E-2</v>
      </c>
    </row>
    <row r="73" spans="1:4" x14ac:dyDescent="0.25">
      <c r="A73" s="128" t="s">
        <v>182</v>
      </c>
      <c r="B73" s="134">
        <v>491772.79332</v>
      </c>
      <c r="C73" s="134">
        <v>487670.73220000003</v>
      </c>
      <c r="D73" s="135">
        <f t="shared" si="4"/>
        <v>-8.3413746667573979E-3</v>
      </c>
    </row>
    <row r="74" spans="1:4" x14ac:dyDescent="0.25">
      <c r="A74" s="128" t="s">
        <v>183</v>
      </c>
      <c r="B74" s="134">
        <v>353335.95276999997</v>
      </c>
      <c r="C74" s="134">
        <v>370523.06222999998</v>
      </c>
      <c r="D74" s="135">
        <f t="shared" si="4"/>
        <v>4.8642402012194212E-2</v>
      </c>
    </row>
    <row r="75" spans="1:4" x14ac:dyDescent="0.25">
      <c r="A75" s="128" t="s">
        <v>184</v>
      </c>
      <c r="B75" s="134">
        <v>336554.22307000001</v>
      </c>
      <c r="C75" s="134">
        <v>347121.95522</v>
      </c>
      <c r="D75" s="135">
        <f t="shared" si="4"/>
        <v>3.1399790659593092E-2</v>
      </c>
    </row>
    <row r="76" spans="1:4" x14ac:dyDescent="0.25">
      <c r="A76" s="128" t="s">
        <v>185</v>
      </c>
      <c r="B76" s="134">
        <v>274579.51303999999</v>
      </c>
      <c r="C76" s="134">
        <v>252460.00398000001</v>
      </c>
      <c r="D76" s="135">
        <f t="shared" si="4"/>
        <v>-8.0557754710482252E-2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75</v>
      </c>
      <c r="B78" s="142"/>
      <c r="C78" s="142"/>
      <c r="D78" s="142"/>
    </row>
    <row r="79" spans="1:4" ht="15.6" x14ac:dyDescent="0.3">
      <c r="A79" s="141" t="s">
        <v>76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154</v>
      </c>
      <c r="C81" s="126" t="s">
        <v>155</v>
      </c>
      <c r="D81" s="127" t="s">
        <v>64</v>
      </c>
    </row>
    <row r="82" spans="1:4" x14ac:dyDescent="0.25">
      <c r="A82" s="128" t="s">
        <v>186</v>
      </c>
      <c r="B82" s="134">
        <v>540.11442999999997</v>
      </c>
      <c r="C82" s="134">
        <v>4506.1311299999998</v>
      </c>
      <c r="D82" s="135">
        <f t="shared" ref="D82:D91" si="5">(C82-B82)/B82</f>
        <v>7.3429193513678204</v>
      </c>
    </row>
    <row r="83" spans="1:4" x14ac:dyDescent="0.25">
      <c r="A83" s="128" t="s">
        <v>187</v>
      </c>
      <c r="B83" s="134">
        <v>14428.930189999999</v>
      </c>
      <c r="C83" s="134">
        <v>41111.270230000002</v>
      </c>
      <c r="D83" s="135">
        <f t="shared" si="5"/>
        <v>1.8492251115396106</v>
      </c>
    </row>
    <row r="84" spans="1:4" x14ac:dyDescent="0.25">
      <c r="A84" s="128" t="s">
        <v>188</v>
      </c>
      <c r="B84" s="134">
        <v>6778.5972599999996</v>
      </c>
      <c r="C84" s="134">
        <v>16572.774440000001</v>
      </c>
      <c r="D84" s="135">
        <f t="shared" si="5"/>
        <v>1.4448678398102681</v>
      </c>
    </row>
    <row r="85" spans="1:4" x14ac:dyDescent="0.25">
      <c r="A85" s="128" t="s">
        <v>189</v>
      </c>
      <c r="B85" s="134">
        <v>2906.9747900000002</v>
      </c>
      <c r="C85" s="134">
        <v>7000.1134300000003</v>
      </c>
      <c r="D85" s="135">
        <f t="shared" si="5"/>
        <v>1.408040638701239</v>
      </c>
    </row>
    <row r="86" spans="1:4" x14ac:dyDescent="0.25">
      <c r="A86" s="128" t="s">
        <v>190</v>
      </c>
      <c r="B86" s="134">
        <v>227.76795999999999</v>
      </c>
      <c r="C86" s="134">
        <v>536.07641000000001</v>
      </c>
      <c r="D86" s="135">
        <f t="shared" si="5"/>
        <v>1.353607636473541</v>
      </c>
    </row>
    <row r="87" spans="1:4" x14ac:dyDescent="0.25">
      <c r="A87" s="128" t="s">
        <v>191</v>
      </c>
      <c r="B87" s="134">
        <v>13.22167</v>
      </c>
      <c r="C87" s="134">
        <v>30.515979999999999</v>
      </c>
      <c r="D87" s="135">
        <f t="shared" si="5"/>
        <v>1.3080276546003644</v>
      </c>
    </row>
    <row r="88" spans="1:4" x14ac:dyDescent="0.25">
      <c r="A88" s="128" t="s">
        <v>192</v>
      </c>
      <c r="B88" s="134">
        <v>14977.554679999999</v>
      </c>
      <c r="C88" s="134">
        <v>34413.799220000001</v>
      </c>
      <c r="D88" s="135">
        <f t="shared" si="5"/>
        <v>1.297691442646097</v>
      </c>
    </row>
    <row r="89" spans="1:4" x14ac:dyDescent="0.25">
      <c r="A89" s="128" t="s">
        <v>193</v>
      </c>
      <c r="B89" s="134">
        <v>4900.0031200000003</v>
      </c>
      <c r="C89" s="134">
        <v>10757.63104</v>
      </c>
      <c r="D89" s="135">
        <f t="shared" si="5"/>
        <v>1.1954335082137661</v>
      </c>
    </row>
    <row r="90" spans="1:4" x14ac:dyDescent="0.25">
      <c r="A90" s="128" t="s">
        <v>194</v>
      </c>
      <c r="B90" s="134">
        <v>5746.0188200000002</v>
      </c>
      <c r="C90" s="134">
        <v>11439.40667</v>
      </c>
      <c r="D90" s="135">
        <f t="shared" si="5"/>
        <v>0.99084044594201304</v>
      </c>
    </row>
    <row r="91" spans="1:4" x14ac:dyDescent="0.25">
      <c r="A91" s="128" t="s">
        <v>195</v>
      </c>
      <c r="B91" s="134">
        <v>7528.0149799999999</v>
      </c>
      <c r="C91" s="134">
        <v>14201.493119999999</v>
      </c>
      <c r="D91" s="135">
        <f t="shared" si="5"/>
        <v>0.88648576785908562</v>
      </c>
    </row>
    <row r="92" spans="1:4" x14ac:dyDescent="0.25">
      <c r="A92" s="123" t="s">
        <v>120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K1" sqref="K1"/>
    </sheetView>
  </sheetViews>
  <sheetFormatPr defaultColWidth="9.109375" defaultRowHeight="13.2" x14ac:dyDescent="0.25"/>
  <cols>
    <col min="1" max="1" width="44.6640625" style="17" customWidth="1"/>
    <col min="2" max="2" width="16.5546875" style="19" customWidth="1"/>
    <col min="3" max="3" width="16.5546875" style="17" customWidth="1"/>
    <col min="4" max="4" width="10.33203125" style="17" customWidth="1"/>
    <col min="5" max="5" width="14" style="17" bestFit="1" customWidth="1"/>
    <col min="6" max="7" width="16.5546875" style="17" customWidth="1"/>
    <col min="8" max="8" width="10.5546875" style="17" bestFit="1" customWidth="1"/>
    <col min="9" max="9" width="14" style="17" bestFit="1" customWidth="1"/>
    <col min="10" max="11" width="16.55468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121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1 - 30 HAZIRAN</v>
      </c>
      <c r="C6" s="143"/>
      <c r="D6" s="143"/>
      <c r="E6" s="143"/>
      <c r="F6" s="143" t="str">
        <f>SEKTOR_USD!F6</f>
        <v>1 OCAK  -  30 HAZIRAN</v>
      </c>
      <c r="G6" s="143"/>
      <c r="H6" s="143"/>
      <c r="I6" s="143"/>
      <c r="J6" s="143" t="s">
        <v>103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2024</v>
      </c>
      <c r="C7" s="90">
        <f>SEKTOR_USD!C7</f>
        <v>2025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91" t="s">
        <v>2</v>
      </c>
      <c r="B8" s="92">
        <f>SEKTOR_USD!B8*$B$52</f>
        <v>79320264.490791038</v>
      </c>
      <c r="C8" s="92">
        <f>SEKTOR_USD!C8*$C$52</f>
        <v>100998321.54900502</v>
      </c>
      <c r="D8" s="93">
        <f t="shared" ref="D8:D42" si="0">(C8-B8)/B8*100</f>
        <v>27.32978413193613</v>
      </c>
      <c r="E8" s="93">
        <f>C8/C$43*100</f>
        <v>14.448843673730597</v>
      </c>
      <c r="F8" s="92">
        <f>SEKTOR_USD!F8*$B$53</f>
        <v>552254550.46980941</v>
      </c>
      <c r="G8" s="92">
        <f>SEKTOR_USD!G8*$C$53</f>
        <v>658226482.95905554</v>
      </c>
      <c r="H8" s="93">
        <f t="shared" ref="H8:H42" si="1">(G8-F8)/F8*100</f>
        <v>19.188965016059093</v>
      </c>
      <c r="I8" s="93">
        <f>G8/G$43*100</f>
        <v>15.399238335485574</v>
      </c>
      <c r="J8" s="92">
        <f>SEKTOR_USD!J8*$B$54</f>
        <v>1065729495.910782</v>
      </c>
      <c r="K8" s="92">
        <f>SEKTOR_USD!K8*$C$54</f>
        <v>1299375481.0894389</v>
      </c>
      <c r="L8" s="93">
        <f t="shared" ref="L8:L42" si="2">(K8-J8)/J8*100</f>
        <v>21.923573108857326</v>
      </c>
      <c r="M8" s="93">
        <f>K8/K$43*100</f>
        <v>15.700816637774629</v>
      </c>
    </row>
    <row r="9" spans="1:13" s="21" customFormat="1" ht="15.6" x14ac:dyDescent="0.3">
      <c r="A9" s="94" t="s">
        <v>3</v>
      </c>
      <c r="B9" s="92">
        <f>SEKTOR_USD!B9*$B$52</f>
        <v>53173390.01249247</v>
      </c>
      <c r="C9" s="92">
        <f>SEKTOR_USD!C9*$C$52</f>
        <v>65322057.410751805</v>
      </c>
      <c r="D9" s="95">
        <f t="shared" si="0"/>
        <v>22.84726889785501</v>
      </c>
      <c r="E9" s="95">
        <f>C9/C$43*100</f>
        <v>9.3449889215877402</v>
      </c>
      <c r="F9" s="92">
        <f>SEKTOR_USD!F9*$B$53</f>
        <v>373587084.29597551</v>
      </c>
      <c r="G9" s="92">
        <f>SEKTOR_USD!G9*$C$53</f>
        <v>447204139.46272236</v>
      </c>
      <c r="H9" s="95">
        <f t="shared" si="1"/>
        <v>19.705460456556771</v>
      </c>
      <c r="I9" s="95">
        <f>G9/G$43*100</f>
        <v>10.462361066427293</v>
      </c>
      <c r="J9" s="92">
        <f>SEKTOR_USD!J9*$B$54</f>
        <v>726566094.33177114</v>
      </c>
      <c r="K9" s="92">
        <f>SEKTOR_USD!K9*$C$54</f>
        <v>879193143.750368</v>
      </c>
      <c r="L9" s="95">
        <f t="shared" si="2"/>
        <v>21.006629762839296</v>
      </c>
      <c r="M9" s="95">
        <f>K9/K$43*100</f>
        <v>10.623603831310861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26372413.952200755</v>
      </c>
      <c r="C10" s="97">
        <f>SEKTOR_USD!C10*$C$52</f>
        <v>34392130.943465456</v>
      </c>
      <c r="D10" s="98">
        <f t="shared" si="0"/>
        <v>30.409491545977581</v>
      </c>
      <c r="E10" s="98">
        <f>C10/C$43*100</f>
        <v>4.9201463547836619</v>
      </c>
      <c r="F10" s="97">
        <f>SEKTOR_USD!F10*$B$53</f>
        <v>184647345.20428869</v>
      </c>
      <c r="G10" s="97">
        <f>SEKTOR_USD!G10*$C$53</f>
        <v>228753103.56662086</v>
      </c>
      <c r="H10" s="98">
        <f t="shared" si="1"/>
        <v>23.886483888265374</v>
      </c>
      <c r="I10" s="98">
        <f>G10/G$43*100</f>
        <v>5.3516892027322633</v>
      </c>
      <c r="J10" s="97">
        <f>SEKTOR_USD!J10*$B$54</f>
        <v>375824715.9295693</v>
      </c>
      <c r="K10" s="97">
        <f>SEKTOR_USD!K10*$C$54</f>
        <v>435371136.73131341</v>
      </c>
      <c r="L10" s="98">
        <f t="shared" si="2"/>
        <v>15.844200308769285</v>
      </c>
      <c r="M10" s="98">
        <f>K10/K$43*100</f>
        <v>5.2607444781600758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8465333.904120218</v>
      </c>
      <c r="C11" s="97">
        <f>SEKTOR_USD!C11*$C$52</f>
        <v>8009175.7119023884</v>
      </c>
      <c r="D11" s="98">
        <f t="shared" si="0"/>
        <v>-5.3885434099157017</v>
      </c>
      <c r="E11" s="98">
        <f>C11/C$43*100</f>
        <v>1.145794564126176</v>
      </c>
      <c r="F11" s="97">
        <f>SEKTOR_USD!F11*$B$53</f>
        <v>54388396.697662011</v>
      </c>
      <c r="G11" s="97">
        <f>SEKTOR_USD!G11*$C$53</f>
        <v>63533951.63016542</v>
      </c>
      <c r="H11" s="98">
        <f t="shared" si="1"/>
        <v>16.815268490708331</v>
      </c>
      <c r="I11" s="98">
        <f>G11/G$43*100</f>
        <v>1.4863796715529425</v>
      </c>
      <c r="J11" s="97">
        <f>SEKTOR_USD!J11*$B$54</f>
        <v>104112443.2587502</v>
      </c>
      <c r="K11" s="97">
        <f>SEKTOR_USD!K11*$C$54</f>
        <v>120882293.45274612</v>
      </c>
      <c r="L11" s="98">
        <f t="shared" si="2"/>
        <v>16.107440829448109</v>
      </c>
      <c r="M11" s="98">
        <f>K11/K$43*100</f>
        <v>1.4606637972450636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5352763.4036142677</v>
      </c>
      <c r="C12" s="97">
        <f>SEKTOR_USD!C12*$C$52</f>
        <v>7388439.3682626737</v>
      </c>
      <c r="D12" s="98">
        <f t="shared" si="0"/>
        <v>38.030374428167072</v>
      </c>
      <c r="E12" s="98">
        <f>C12/C$43*100</f>
        <v>1.0569918765735757</v>
      </c>
      <c r="F12" s="97">
        <f>SEKTOR_USD!F12*$B$53</f>
        <v>40754512.595087424</v>
      </c>
      <c r="G12" s="97">
        <f>SEKTOR_USD!G12*$C$53</f>
        <v>46500726.625520177</v>
      </c>
      <c r="H12" s="98">
        <f t="shared" si="1"/>
        <v>14.099577358521534</v>
      </c>
      <c r="I12" s="98">
        <f>G12/G$43*100</f>
        <v>1.0878866022839557</v>
      </c>
      <c r="J12" s="97">
        <f>SEKTOR_USD!J12*$B$54</f>
        <v>77628642.546235725</v>
      </c>
      <c r="K12" s="97">
        <f>SEKTOR_USD!K12*$C$54</f>
        <v>95865401.180831403</v>
      </c>
      <c r="L12" s="98">
        <f t="shared" si="2"/>
        <v>23.492306494647046</v>
      </c>
      <c r="M12" s="98">
        <f>K12/K$43*100</f>
        <v>1.1583757795590828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2877392.1170062474</v>
      </c>
      <c r="C13" s="97">
        <f>SEKTOR_USD!C13*$C$52</f>
        <v>4167291.9845037544</v>
      </c>
      <c r="D13" s="98">
        <f t="shared" si="0"/>
        <v>44.82878297586948</v>
      </c>
      <c r="E13" s="98">
        <f>C13/C$43*100</f>
        <v>0.5961737730232457</v>
      </c>
      <c r="F13" s="97">
        <f>SEKTOR_USD!F13*$B$53</f>
        <v>26170811.621381301</v>
      </c>
      <c r="G13" s="97">
        <f>SEKTOR_USD!G13*$C$53</f>
        <v>31976813.570241772</v>
      </c>
      <c r="H13" s="98">
        <f t="shared" si="1"/>
        <v>22.185028240075759</v>
      </c>
      <c r="I13" s="98">
        <f>G13/G$43*100</f>
        <v>0.74809899954780901</v>
      </c>
      <c r="J13" s="97">
        <f>SEKTOR_USD!J13*$B$54</f>
        <v>50754857.788909167</v>
      </c>
      <c r="K13" s="97">
        <f>SEKTOR_USD!K13*$C$54</f>
        <v>67137280.008114114</v>
      </c>
      <c r="L13" s="98">
        <f t="shared" si="2"/>
        <v>32.277545308746383</v>
      </c>
      <c r="M13" s="98">
        <f>K13/K$43*100</f>
        <v>0.81124366151847926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4934452.0920323869</v>
      </c>
      <c r="C14" s="97">
        <f>SEKTOR_USD!C14*$C$52</f>
        <v>5593467.2916873442</v>
      </c>
      <c r="D14" s="98">
        <f t="shared" si="0"/>
        <v>13.355387535711671</v>
      </c>
      <c r="E14" s="98">
        <f>C14/C$43*100</f>
        <v>0.80020274844371297</v>
      </c>
      <c r="F14" s="97">
        <f>SEKTOR_USD!F14*$B$53</f>
        <v>36943146.442134015</v>
      </c>
      <c r="G14" s="97">
        <f>SEKTOR_USD!G14*$C$53</f>
        <v>44402673.365082137</v>
      </c>
      <c r="H14" s="98">
        <f t="shared" si="1"/>
        <v>20.191910114186861</v>
      </c>
      <c r="I14" s="98">
        <f>G14/G$43*100</f>
        <v>1.038802551376758</v>
      </c>
      <c r="J14" s="97">
        <f>SEKTOR_USD!J14*$B$54</f>
        <v>64957310.732494079</v>
      </c>
      <c r="K14" s="97">
        <f>SEKTOR_USD!K14*$C$54</f>
        <v>94876459.198374346</v>
      </c>
      <c r="L14" s="98">
        <f t="shared" si="2"/>
        <v>46.059709259043551</v>
      </c>
      <c r="M14" s="98">
        <f>K14/K$43*100</f>
        <v>1.1464260414287795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2290121.4597936403</v>
      </c>
      <c r="C15" s="97">
        <f>SEKTOR_USD!C15*$C$52</f>
        <v>1508921.6717520761</v>
      </c>
      <c r="D15" s="98">
        <f t="shared" si="0"/>
        <v>-34.11171860342975</v>
      </c>
      <c r="E15" s="98">
        <f>C15/C$43*100</f>
        <v>0.21586668982881493</v>
      </c>
      <c r="F15" s="97">
        <f>SEKTOR_USD!F15*$B$53</f>
        <v>13741317.077443078</v>
      </c>
      <c r="G15" s="97">
        <f>SEKTOR_USD!G15*$C$53</f>
        <v>10015410.985386133</v>
      </c>
      <c r="H15" s="98">
        <f t="shared" si="1"/>
        <v>-27.114621335484419</v>
      </c>
      <c r="I15" s="98">
        <f>G15/G$43*100</f>
        <v>0.23431099292520446</v>
      </c>
      <c r="J15" s="97">
        <f>SEKTOR_USD!J15*$B$54</f>
        <v>22104798.996851508</v>
      </c>
      <c r="K15" s="97">
        <f>SEKTOR_USD!K15*$C$54</f>
        <v>23132318.110768683</v>
      </c>
      <c r="L15" s="98">
        <f t="shared" si="2"/>
        <v>4.6483983593948546</v>
      </c>
      <c r="M15" s="98">
        <f>K15/K$43*100</f>
        <v>0.27951603701136229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2621663.9064335674</v>
      </c>
      <c r="C16" s="97">
        <f>SEKTOR_USD!C16*$C$52</f>
        <v>3943224.9977812706</v>
      </c>
      <c r="D16" s="98">
        <f t="shared" si="0"/>
        <v>50.40924918348955</v>
      </c>
      <c r="E16" s="98">
        <f>C16/C$43*100</f>
        <v>0.56411869711759133</v>
      </c>
      <c r="F16" s="97">
        <f>SEKTOR_USD!F16*$B$53</f>
        <v>14217582.562614562</v>
      </c>
      <c r="G16" s="97">
        <f>SEKTOR_USD!G16*$C$53</f>
        <v>18533416.469836976</v>
      </c>
      <c r="H16" s="98">
        <f t="shared" si="1"/>
        <v>30.355609951378039</v>
      </c>
      <c r="I16" s="98">
        <f>G16/G$43*100</f>
        <v>0.43359011643958179</v>
      </c>
      <c r="J16" s="97">
        <f>SEKTOR_USD!J16*$B$54</f>
        <v>27147846.17828773</v>
      </c>
      <c r="K16" s="97">
        <f>SEKTOR_USD!K16*$C$54</f>
        <v>36643825.866626069</v>
      </c>
      <c r="L16" s="98">
        <f t="shared" si="2"/>
        <v>34.978758999795062</v>
      </c>
      <c r="M16" s="98">
        <f>K16/K$43*100</f>
        <v>0.44278039659179708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259249.17729138755</v>
      </c>
      <c r="C17" s="97">
        <f>SEKTOR_USD!C17*$C$52</f>
        <v>319405.44139683631</v>
      </c>
      <c r="D17" s="98">
        <f t="shared" si="0"/>
        <v>23.204032789594969</v>
      </c>
      <c r="E17" s="98">
        <f>C17/C$43*100</f>
        <v>4.5694217690959958E-2</v>
      </c>
      <c r="F17" s="97">
        <f>SEKTOR_USD!F17*$B$53</f>
        <v>2723972.0953644686</v>
      </c>
      <c r="G17" s="97">
        <f>SEKTOR_USD!G17*$C$53</f>
        <v>3488043.2498688125</v>
      </c>
      <c r="H17" s="98">
        <f t="shared" si="1"/>
        <v>28.049889196904964</v>
      </c>
      <c r="I17" s="98">
        <f>G17/G$43*100</f>
        <v>8.160292956877685E-2</v>
      </c>
      <c r="J17" s="97">
        <f>SEKTOR_USD!J17*$B$54</f>
        <v>4035478.900673334</v>
      </c>
      <c r="K17" s="97">
        <f>SEKTOR_USD!K17*$C$54</f>
        <v>5284429.2015936896</v>
      </c>
      <c r="L17" s="98">
        <f t="shared" si="2"/>
        <v>30.949246214915505</v>
      </c>
      <c r="M17" s="98">
        <f>K17/K$43*100</f>
        <v>6.3853639796219372E-2</v>
      </c>
    </row>
    <row r="18" spans="1:13" s="21" customFormat="1" ht="15.6" x14ac:dyDescent="0.3">
      <c r="A18" s="94" t="s">
        <v>12</v>
      </c>
      <c r="B18" s="92">
        <f>SEKTOR_USD!B18*$B$52</f>
        <v>8397587.5618483722</v>
      </c>
      <c r="C18" s="92">
        <f>SEKTOR_USD!C18*$C$52</f>
        <v>12426305.334267601</v>
      </c>
      <c r="D18" s="95">
        <f t="shared" si="0"/>
        <v>47.974703958102914</v>
      </c>
      <c r="E18" s="95">
        <f>C18/C$43*100</f>
        <v>1.7777101684780028</v>
      </c>
      <c r="F18" s="92">
        <f>SEKTOR_USD!F18*$B$53</f>
        <v>58498305.053239785</v>
      </c>
      <c r="G18" s="92">
        <f>SEKTOR_USD!G18*$C$53</f>
        <v>67671662.015453413</v>
      </c>
      <c r="H18" s="95">
        <f t="shared" si="1"/>
        <v>15.681406416587423</v>
      </c>
      <c r="I18" s="95">
        <f>G18/G$43*100</f>
        <v>1.5831815931344344</v>
      </c>
      <c r="J18" s="92">
        <f>SEKTOR_USD!J18*$B$54</f>
        <v>107930940.2445671</v>
      </c>
      <c r="K18" s="92">
        <f>SEKTOR_USD!K18*$C$54</f>
        <v>136727900.7638973</v>
      </c>
      <c r="L18" s="95">
        <f t="shared" si="2"/>
        <v>26.680913234034158</v>
      </c>
      <c r="M18" s="95">
        <f>K18/K$43*100</f>
        <v>1.6521319129108856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8397587.5618483722</v>
      </c>
      <c r="C19" s="97">
        <f>SEKTOR_USD!C19*$C$52</f>
        <v>12426305.334267601</v>
      </c>
      <c r="D19" s="98">
        <f t="shared" si="0"/>
        <v>47.974703958102914</v>
      </c>
      <c r="E19" s="98">
        <f>C19/C$43*100</f>
        <v>1.7777101684780028</v>
      </c>
      <c r="F19" s="97">
        <f>SEKTOR_USD!F19*$B$53</f>
        <v>58498305.053239785</v>
      </c>
      <c r="G19" s="97">
        <f>SEKTOR_USD!G19*$C$53</f>
        <v>67671662.015453413</v>
      </c>
      <c r="H19" s="98">
        <f t="shared" si="1"/>
        <v>15.681406416587423</v>
      </c>
      <c r="I19" s="98">
        <f>G19/G$43*100</f>
        <v>1.5831815931344344</v>
      </c>
      <c r="J19" s="97">
        <f>SEKTOR_USD!J19*$B$54</f>
        <v>107930940.2445671</v>
      </c>
      <c r="K19" s="97">
        <f>SEKTOR_USD!K19*$C$54</f>
        <v>136727900.7638973</v>
      </c>
      <c r="L19" s="98">
        <f t="shared" si="2"/>
        <v>26.680913234034158</v>
      </c>
      <c r="M19" s="98">
        <f>K19/K$43*100</f>
        <v>1.6521319129108856</v>
      </c>
    </row>
    <row r="20" spans="1:13" s="21" customFormat="1" ht="15.6" x14ac:dyDescent="0.3">
      <c r="A20" s="94" t="s">
        <v>109</v>
      </c>
      <c r="B20" s="92">
        <f>SEKTOR_USD!B20*$B$52</f>
        <v>17749286.916450206</v>
      </c>
      <c r="C20" s="92">
        <f>SEKTOR_USD!C20*$C$52</f>
        <v>23249958.803985614</v>
      </c>
      <c r="D20" s="95">
        <f t="shared" si="0"/>
        <v>30.990945796460888</v>
      </c>
      <c r="E20" s="95">
        <f>C20/C$43*100</f>
        <v>3.3261445836648558</v>
      </c>
      <c r="F20" s="92">
        <f>SEKTOR_USD!F20*$B$53</f>
        <v>120169161.1205942</v>
      </c>
      <c r="G20" s="92">
        <f>SEKTOR_USD!G20*$C$53</f>
        <v>143350681.48087978</v>
      </c>
      <c r="H20" s="95">
        <f t="shared" si="1"/>
        <v>19.290739940359629</v>
      </c>
      <c r="I20" s="95">
        <f>G20/G$43*100</f>
        <v>3.3536956759238463</v>
      </c>
      <c r="J20" s="92">
        <f>SEKTOR_USD!J20*$B$54</f>
        <v>231232461.33444378</v>
      </c>
      <c r="K20" s="92">
        <f>SEKTOR_USD!K20*$C$54</f>
        <v>283454436.57517374</v>
      </c>
      <c r="L20" s="95">
        <f t="shared" si="2"/>
        <v>22.584188629639911</v>
      </c>
      <c r="M20" s="95">
        <f>K20/K$43*100</f>
        <v>3.4250808935528814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17749286.916450206</v>
      </c>
      <c r="C21" s="97">
        <f>SEKTOR_USD!C21*$C$52</f>
        <v>23249958.803985614</v>
      </c>
      <c r="D21" s="98">
        <f t="shared" si="0"/>
        <v>30.990945796460888</v>
      </c>
      <c r="E21" s="98">
        <f>C21/C$43*100</f>
        <v>3.3261445836648558</v>
      </c>
      <c r="F21" s="97">
        <f>SEKTOR_USD!F21*$B$53</f>
        <v>120169161.1205942</v>
      </c>
      <c r="G21" s="97">
        <f>SEKTOR_USD!G21*$C$53</f>
        <v>143350681.48087978</v>
      </c>
      <c r="H21" s="98">
        <f t="shared" si="1"/>
        <v>19.290739940359629</v>
      </c>
      <c r="I21" s="98">
        <f>G21/G$43*100</f>
        <v>3.3536956759238463</v>
      </c>
      <c r="J21" s="97">
        <f>SEKTOR_USD!J21*$B$54</f>
        <v>231232461.33444378</v>
      </c>
      <c r="K21" s="97">
        <f>SEKTOR_USD!K21*$C$54</f>
        <v>283454436.57517374</v>
      </c>
      <c r="L21" s="98">
        <f t="shared" si="2"/>
        <v>22.584188629639911</v>
      </c>
      <c r="M21" s="98">
        <f>K21/K$43*100</f>
        <v>3.4250808935528814</v>
      </c>
    </row>
    <row r="22" spans="1:13" ht="16.8" x14ac:dyDescent="0.3">
      <c r="A22" s="91" t="s">
        <v>14</v>
      </c>
      <c r="B22" s="92">
        <f>SEKTOR_USD!B22*$B$52</f>
        <v>431641594.58934236</v>
      </c>
      <c r="C22" s="92">
        <f>SEKTOR_USD!C22*$C$52</f>
        <v>578611137.44416857</v>
      </c>
      <c r="D22" s="95">
        <f t="shared" si="0"/>
        <v>34.048975978473742</v>
      </c>
      <c r="E22" s="95">
        <f>C22/C$43*100</f>
        <v>82.776245630515646</v>
      </c>
      <c r="F22" s="92">
        <f>SEKTOR_USD!F22*$B$53</f>
        <v>2799039712.92945</v>
      </c>
      <c r="G22" s="92">
        <f>SEKTOR_USD!G22*$C$53</f>
        <v>3508609254.6675601</v>
      </c>
      <c r="H22" s="95">
        <f t="shared" si="1"/>
        <v>25.350463534348389</v>
      </c>
      <c r="I22" s="95">
        <f>G22/G$43*100</f>
        <v>82.08407218109005</v>
      </c>
      <c r="J22" s="92">
        <f>SEKTOR_USD!J22*$B$54</f>
        <v>5362505615.0898886</v>
      </c>
      <c r="K22" s="92">
        <f>SEKTOR_USD!K22*$C$54</f>
        <v>6760469198.0193405</v>
      </c>
      <c r="L22" s="95">
        <f t="shared" si="2"/>
        <v>26.06922366655683</v>
      </c>
      <c r="M22" s="95">
        <f>K22/K$43*100</f>
        <v>81.68915668196972</v>
      </c>
    </row>
    <row r="23" spans="1:13" s="21" customFormat="1" ht="15.6" x14ac:dyDescent="0.3">
      <c r="A23" s="94" t="s">
        <v>15</v>
      </c>
      <c r="B23" s="92">
        <f>SEKTOR_USD!B23*$B$52</f>
        <v>30014588.138009146</v>
      </c>
      <c r="C23" s="92">
        <f>SEKTOR_USD!C23*$C$52</f>
        <v>37497173.422081232</v>
      </c>
      <c r="D23" s="95">
        <f t="shared" si="0"/>
        <v>24.929828287720103</v>
      </c>
      <c r="E23" s="95">
        <f>C23/C$43*100</f>
        <v>5.3643544632525124</v>
      </c>
      <c r="F23" s="92">
        <f>SEKTOR_USD!F23*$B$53</f>
        <v>213513399.3449738</v>
      </c>
      <c r="G23" s="92">
        <f>SEKTOR_USD!G23*$C$53</f>
        <v>253169750.02575895</v>
      </c>
      <c r="H23" s="95">
        <f t="shared" si="1"/>
        <v>18.573237465397828</v>
      </c>
      <c r="I23" s="95">
        <f>G23/G$43*100</f>
        <v>5.9229177508260147</v>
      </c>
      <c r="J23" s="92">
        <f>SEKTOR_USD!J23*$B$54</f>
        <v>409323567.96981573</v>
      </c>
      <c r="K23" s="92">
        <f>SEKTOR_USD!K23*$C$54</f>
        <v>497239857.03448594</v>
      </c>
      <c r="L23" s="95">
        <f t="shared" si="2"/>
        <v>21.478433186909314</v>
      </c>
      <c r="M23" s="95">
        <f>K23/K$43*100</f>
        <v>6.0083262566614151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21013627.849698674</v>
      </c>
      <c r="C24" s="97">
        <f>SEKTOR_USD!C24*$C$52</f>
        <v>27371606.357997462</v>
      </c>
      <c r="D24" s="98">
        <f t="shared" si="0"/>
        <v>30.256453353864636</v>
      </c>
      <c r="E24" s="98">
        <f>C24/C$43*100</f>
        <v>3.9157884537091299</v>
      </c>
      <c r="F24" s="97">
        <f>SEKTOR_USD!F24*$B$53</f>
        <v>146259225.82327306</v>
      </c>
      <c r="G24" s="97">
        <f>SEKTOR_USD!G24*$C$53</f>
        <v>177812695.96461257</v>
      </c>
      <c r="H24" s="98">
        <f t="shared" si="1"/>
        <v>21.573661397241349</v>
      </c>
      <c r="I24" s="98">
        <f>G24/G$43*100</f>
        <v>4.1599360632298188</v>
      </c>
      <c r="J24" s="97">
        <f>SEKTOR_USD!J24*$B$54</f>
        <v>277853480.30359477</v>
      </c>
      <c r="K24" s="97">
        <f>SEKTOR_USD!K24*$C$54</f>
        <v>344096347.61576724</v>
      </c>
      <c r="L24" s="98">
        <f t="shared" si="2"/>
        <v>23.840934884023277</v>
      </c>
      <c r="M24" s="98">
        <f>K24/K$43*100</f>
        <v>4.1578386988750999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3215559.4229821307</v>
      </c>
      <c r="C25" s="97">
        <f>SEKTOR_USD!C25*$C$52</f>
        <v>3581037.9812178514</v>
      </c>
      <c r="D25" s="98">
        <f t="shared" si="0"/>
        <v>11.365940110563205</v>
      </c>
      <c r="E25" s="98">
        <f>C25/C$43*100</f>
        <v>0.5123041372049244</v>
      </c>
      <c r="F25" s="97">
        <f>SEKTOR_USD!F25*$B$53</f>
        <v>23718944.976595361</v>
      </c>
      <c r="G25" s="97">
        <f>SEKTOR_USD!G25*$C$53</f>
        <v>26925386.229693703</v>
      </c>
      <c r="H25" s="98">
        <f t="shared" si="1"/>
        <v>13.518481771690496</v>
      </c>
      <c r="I25" s="98">
        <f>G25/G$43*100</f>
        <v>0.62992062847742702</v>
      </c>
      <c r="J25" s="97">
        <f>SEKTOR_USD!J25*$B$54</f>
        <v>46975954.354132496</v>
      </c>
      <c r="K25" s="97">
        <f>SEKTOR_USD!K25*$C$54</f>
        <v>53511129.778209507</v>
      </c>
      <c r="L25" s="98">
        <f t="shared" si="2"/>
        <v>13.911745943064826</v>
      </c>
      <c r="M25" s="98">
        <f>K25/K$43*100</f>
        <v>0.64659403610063848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5785400.8653283427</v>
      </c>
      <c r="C26" s="97">
        <f>SEKTOR_USD!C26*$C$52</f>
        <v>6544529.0828659208</v>
      </c>
      <c r="D26" s="98">
        <f t="shared" si="0"/>
        <v>13.121445431499842</v>
      </c>
      <c r="E26" s="98">
        <f>C26/C$43*100</f>
        <v>0.93626187233845892</v>
      </c>
      <c r="F26" s="97">
        <f>SEKTOR_USD!F26*$B$53</f>
        <v>43535228.545105346</v>
      </c>
      <c r="G26" s="97">
        <f>SEKTOR_USD!G26*$C$53</f>
        <v>48431667.83145269</v>
      </c>
      <c r="H26" s="98">
        <f t="shared" si="1"/>
        <v>11.247073806616894</v>
      </c>
      <c r="I26" s="98">
        <f>G26/G$43*100</f>
        <v>1.1330610591187689</v>
      </c>
      <c r="J26" s="97">
        <f>SEKTOR_USD!J26*$B$54</f>
        <v>84494133.3120884</v>
      </c>
      <c r="K26" s="97">
        <f>SEKTOR_USD!K26*$C$54</f>
        <v>99632379.640509173</v>
      </c>
      <c r="L26" s="98">
        <f t="shared" si="2"/>
        <v>17.916328311820173</v>
      </c>
      <c r="M26" s="98">
        <f>K26/K$43*100</f>
        <v>1.2038935216856763</v>
      </c>
    </row>
    <row r="27" spans="1:13" s="21" customFormat="1" ht="15.6" x14ac:dyDescent="0.3">
      <c r="A27" s="94" t="s">
        <v>19</v>
      </c>
      <c r="B27" s="92">
        <f>SEKTOR_USD!B27*$B$52</f>
        <v>72258656.405293331</v>
      </c>
      <c r="C27" s="92">
        <f>SEKTOR_USD!C27*$C$52</f>
        <v>103262800.6234234</v>
      </c>
      <c r="D27" s="95">
        <f t="shared" si="0"/>
        <v>42.907169549666371</v>
      </c>
      <c r="E27" s="95">
        <f>C27/C$43*100</f>
        <v>14.772800583577162</v>
      </c>
      <c r="F27" s="92">
        <f>SEKTOR_USD!F27*$B$53</f>
        <v>500392535.02950078</v>
      </c>
      <c r="G27" s="92">
        <f>SEKTOR_USD!G27*$C$53</f>
        <v>591725550.29337883</v>
      </c>
      <c r="H27" s="95">
        <f t="shared" si="1"/>
        <v>18.252273739154298</v>
      </c>
      <c r="I27" s="95">
        <f>G27/G$43*100</f>
        <v>13.843446008432494</v>
      </c>
      <c r="J27" s="92">
        <f>SEKTOR_USD!J27*$B$54</f>
        <v>938499069.46102524</v>
      </c>
      <c r="K27" s="92">
        <f>SEKTOR_USD!K27*$C$54</f>
        <v>1099439940.1663439</v>
      </c>
      <c r="L27" s="95">
        <f t="shared" si="2"/>
        <v>17.148751228676883</v>
      </c>
      <c r="M27" s="95">
        <f>K27/K$43*100</f>
        <v>13.284924300960766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72258656.405293331</v>
      </c>
      <c r="C28" s="97">
        <f>SEKTOR_USD!C28*$C$52</f>
        <v>103262800.6234234</v>
      </c>
      <c r="D28" s="98">
        <f t="shared" si="0"/>
        <v>42.907169549666371</v>
      </c>
      <c r="E28" s="98">
        <f>C28/C$43*100</f>
        <v>14.772800583577162</v>
      </c>
      <c r="F28" s="97">
        <f>SEKTOR_USD!F28*$B$53</f>
        <v>500392535.02950078</v>
      </c>
      <c r="G28" s="97">
        <f>SEKTOR_USD!G28*$C$53</f>
        <v>591725550.29337883</v>
      </c>
      <c r="H28" s="98">
        <f t="shared" si="1"/>
        <v>18.252273739154298</v>
      </c>
      <c r="I28" s="98">
        <f>G28/G$43*100</f>
        <v>13.843446008432494</v>
      </c>
      <c r="J28" s="97">
        <f>SEKTOR_USD!J28*$B$54</f>
        <v>938499069.46102524</v>
      </c>
      <c r="K28" s="97">
        <f>SEKTOR_USD!K28*$C$54</f>
        <v>1099439940.1663439</v>
      </c>
      <c r="L28" s="98">
        <f t="shared" si="2"/>
        <v>17.148751228676883</v>
      </c>
      <c r="M28" s="98">
        <f>K28/K$43*100</f>
        <v>13.284924300960766</v>
      </c>
    </row>
    <row r="29" spans="1:13" s="21" customFormat="1" ht="15.6" x14ac:dyDescent="0.3">
      <c r="A29" s="94" t="s">
        <v>21</v>
      </c>
      <c r="B29" s="92">
        <f>SEKTOR_USD!B29*$B$52</f>
        <v>329368350.04603988</v>
      </c>
      <c r="C29" s="92">
        <f>SEKTOR_USD!C29*$C$52</f>
        <v>437851163.398664</v>
      </c>
      <c r="D29" s="95">
        <f t="shared" si="0"/>
        <v>32.936623490830293</v>
      </c>
      <c r="E29" s="95">
        <f>C29/C$43*100</f>
        <v>62.639090583685977</v>
      </c>
      <c r="F29" s="92">
        <f>SEKTOR_USD!F29*$B$53</f>
        <v>2085133778.5549753</v>
      </c>
      <c r="G29" s="92">
        <f>SEKTOR_USD!G29*$C$53</f>
        <v>2663713954.3484225</v>
      </c>
      <c r="H29" s="95">
        <f t="shared" si="1"/>
        <v>27.7478683499344</v>
      </c>
      <c r="I29" s="95">
        <f>G29/G$43*100</f>
        <v>62.317708421831554</v>
      </c>
      <c r="J29" s="92">
        <f>SEKTOR_USD!J29*$B$54</f>
        <v>4014682977.6590476</v>
      </c>
      <c r="K29" s="92">
        <f>SEKTOR_USD!K29*$C$54</f>
        <v>5163789400.818511</v>
      </c>
      <c r="L29" s="95">
        <f t="shared" si="2"/>
        <v>28.622594350637986</v>
      </c>
      <c r="M29" s="95">
        <f>K29/K$43*100</f>
        <v>62.395906124347547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42179295.247908264</v>
      </c>
      <c r="C30" s="97">
        <f>SEKTOR_USD!C30*$C$52</f>
        <v>47370093.910222195</v>
      </c>
      <c r="D30" s="98">
        <f t="shared" si="0"/>
        <v>12.3065087546036</v>
      </c>
      <c r="E30" s="98">
        <f>C30/C$43*100</f>
        <v>6.7767767941236752</v>
      </c>
      <c r="F30" s="97">
        <f>SEKTOR_USD!F30*$B$53</f>
        <v>275275820.65271938</v>
      </c>
      <c r="G30" s="97">
        <f>SEKTOR_USD!G30*$C$53</f>
        <v>304991668.86155266</v>
      </c>
      <c r="H30" s="98">
        <f t="shared" si="1"/>
        <v>10.794935835037251</v>
      </c>
      <c r="I30" s="98">
        <f>G30/G$43*100</f>
        <v>7.1352938855070258</v>
      </c>
      <c r="J30" s="97">
        <f>SEKTOR_USD!J30*$B$54</f>
        <v>532446456.62334645</v>
      </c>
      <c r="K30" s="97">
        <f>SEKTOR_USD!K30*$C$54</f>
        <v>621061946.43557799</v>
      </c>
      <c r="L30" s="98">
        <f t="shared" si="2"/>
        <v>16.643080014882752</v>
      </c>
      <c r="M30" s="98">
        <f>K30/K$43*100</f>
        <v>7.5045126551939472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85184665.185271457</v>
      </c>
      <c r="C31" s="97">
        <f>SEKTOR_USD!C31*$C$52</f>
        <v>134545055.17036939</v>
      </c>
      <c r="D31" s="98">
        <f t="shared" si="0"/>
        <v>57.945159352029016</v>
      </c>
      <c r="E31" s="98">
        <f>C31/C$43*100</f>
        <v>19.248047288457908</v>
      </c>
      <c r="F31" s="97">
        <f>SEKTOR_USD!F31*$B$53</f>
        <v>560461363.68363929</v>
      </c>
      <c r="G31" s="97">
        <f>SEKTOR_USD!G31*$C$53</f>
        <v>750237000.75143874</v>
      </c>
      <c r="H31" s="98">
        <f t="shared" si="1"/>
        <v>33.860610091032271</v>
      </c>
      <c r="I31" s="98">
        <f>G31/G$43*100</f>
        <v>17.551828560185605</v>
      </c>
      <c r="J31" s="97">
        <f>SEKTOR_USD!J31*$B$54</f>
        <v>1049421749.8618284</v>
      </c>
      <c r="K31" s="97">
        <f>SEKTOR_USD!K31*$C$54</f>
        <v>1413895078.7847431</v>
      </c>
      <c r="L31" s="98">
        <f t="shared" si="2"/>
        <v>34.730872403864588</v>
      </c>
      <c r="M31" s="98">
        <f>K31/K$43*100</f>
        <v>17.084597716464941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7172250.9951888798</v>
      </c>
      <c r="C32" s="97">
        <f>SEKTOR_USD!C32*$C$52</f>
        <v>3319022.5468978579</v>
      </c>
      <c r="D32" s="98">
        <f t="shared" si="0"/>
        <v>-53.724116053324877</v>
      </c>
      <c r="E32" s="98">
        <f>C32/C$43*100</f>
        <v>0.47482014744617074</v>
      </c>
      <c r="F32" s="97">
        <f>SEKTOR_USD!F32*$B$53</f>
        <v>29166510.03285924</v>
      </c>
      <c r="G32" s="97">
        <f>SEKTOR_USD!G32*$C$53</f>
        <v>34101666.368807636</v>
      </c>
      <c r="H32" s="98">
        <f t="shared" si="1"/>
        <v>16.920626877841769</v>
      </c>
      <c r="I32" s="98">
        <f>G32/G$43*100</f>
        <v>0.79781002686144975</v>
      </c>
      <c r="J32" s="97">
        <f>SEKTOR_USD!J32*$B$54</f>
        <v>64833809.9737636</v>
      </c>
      <c r="K32" s="97">
        <f>SEKTOR_USD!K32*$C$54</f>
        <v>68006288.947207615</v>
      </c>
      <c r="L32" s="98">
        <f t="shared" si="2"/>
        <v>4.8932477895835937</v>
      </c>
      <c r="M32" s="98">
        <f>K32/K$43*100</f>
        <v>0.82174420597838738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38732097.663244478</v>
      </c>
      <c r="C33" s="97">
        <f>SEKTOR_USD!C33*$C$52</f>
        <v>50423072.018471345</v>
      </c>
      <c r="D33" s="98">
        <f t="shared" si="0"/>
        <v>30.184201374461644</v>
      </c>
      <c r="E33" s="98">
        <f>C33/C$43*100</f>
        <v>7.213536561502683</v>
      </c>
      <c r="F33" s="97">
        <f>SEKTOR_USD!F33*$B$53</f>
        <v>248152605.99098799</v>
      </c>
      <c r="G33" s="97">
        <f>SEKTOR_USD!G33*$C$53</f>
        <v>312620167.34354937</v>
      </c>
      <c r="H33" s="98">
        <f t="shared" si="1"/>
        <v>25.978998324483694</v>
      </c>
      <c r="I33" s="98">
        <f>G33/G$43*100</f>
        <v>7.313762952473243</v>
      </c>
      <c r="J33" s="97">
        <f>SEKTOR_USD!J33*$B$54</f>
        <v>478047515.79516244</v>
      </c>
      <c r="K33" s="97">
        <f>SEKTOR_USD!K33*$C$54</f>
        <v>614470969.2657882</v>
      </c>
      <c r="L33" s="98">
        <f t="shared" si="2"/>
        <v>28.537634641549221</v>
      </c>
      <c r="M33" s="98">
        <f>K33/K$43*100</f>
        <v>7.4248715310441638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24889319.249930654</v>
      </c>
      <c r="C34" s="97">
        <f>SEKTOR_USD!C34*$C$52</f>
        <v>31627292.974401642</v>
      </c>
      <c r="D34" s="98">
        <f t="shared" si="0"/>
        <v>27.071747751758064</v>
      </c>
      <c r="E34" s="98">
        <f>C34/C$43*100</f>
        <v>4.5246079835958346</v>
      </c>
      <c r="F34" s="97">
        <f>SEKTOR_USD!F34*$B$53</f>
        <v>172138050.05924001</v>
      </c>
      <c r="G34" s="97">
        <f>SEKTOR_USD!G34*$C$53</f>
        <v>194360869.32254845</v>
      </c>
      <c r="H34" s="98">
        <f t="shared" si="1"/>
        <v>12.909882071779377</v>
      </c>
      <c r="I34" s="98">
        <f>G34/G$43*100</f>
        <v>4.547081327288784</v>
      </c>
      <c r="J34" s="97">
        <f>SEKTOR_USD!J34*$B$54</f>
        <v>333507459.75480139</v>
      </c>
      <c r="K34" s="97">
        <f>SEKTOR_USD!K34*$C$54</f>
        <v>391211252.76248229</v>
      </c>
      <c r="L34" s="98">
        <f t="shared" si="2"/>
        <v>17.302099644219474</v>
      </c>
      <c r="M34" s="98">
        <f>K34/K$43*100</f>
        <v>4.727144875096382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30482984.408942178</v>
      </c>
      <c r="C35" s="97">
        <f>SEKTOR_USD!C35*$C$52</f>
        <v>38260993.001472436</v>
      </c>
      <c r="D35" s="98">
        <f t="shared" si="0"/>
        <v>25.515902538232382</v>
      </c>
      <c r="E35" s="98">
        <f>C35/C$43*100</f>
        <v>5.4736266722189093</v>
      </c>
      <c r="F35" s="97">
        <f>SEKTOR_USD!F35*$B$53</f>
        <v>191900753.56660533</v>
      </c>
      <c r="G35" s="97">
        <f>SEKTOR_USD!G35*$C$53</f>
        <v>242147730.37619129</v>
      </c>
      <c r="H35" s="98">
        <f t="shared" si="1"/>
        <v>26.183835068759194</v>
      </c>
      <c r="I35" s="98">
        <f>G35/G$43*100</f>
        <v>5.6650571026809056</v>
      </c>
      <c r="J35" s="97">
        <f>SEKTOR_USD!J35*$B$54</f>
        <v>356579976.81148261</v>
      </c>
      <c r="K35" s="97">
        <f>SEKTOR_USD!K35*$C$54</f>
        <v>459023026.89315623</v>
      </c>
      <c r="L35" s="98">
        <f t="shared" si="2"/>
        <v>28.729333317510818</v>
      </c>
      <c r="M35" s="98">
        <f>K35/K$43*100</f>
        <v>5.5465386892810402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42769350.944165334</v>
      </c>
      <c r="C36" s="97">
        <f>SEKTOR_USD!C36*$C$52</f>
        <v>57162132.077485174</v>
      </c>
      <c r="D36" s="98">
        <f t="shared" si="0"/>
        <v>33.652091545904852</v>
      </c>
      <c r="E36" s="98">
        <f>C36/C$43*100</f>
        <v>8.1776280811159783</v>
      </c>
      <c r="F36" s="97">
        <f>SEKTOR_USD!F36*$B$53</f>
        <v>250713407.24794403</v>
      </c>
      <c r="G36" s="97">
        <f>SEKTOR_USD!G36*$C$53</f>
        <v>310568781.61967659</v>
      </c>
      <c r="H36" s="98">
        <f t="shared" si="1"/>
        <v>23.874022146944203</v>
      </c>
      <c r="I36" s="98">
        <f>G36/G$43*100</f>
        <v>7.2657706906944135</v>
      </c>
      <c r="J36" s="97">
        <f>SEKTOR_USD!J36*$B$54</f>
        <v>462683632.8427617</v>
      </c>
      <c r="K36" s="97">
        <f>SEKTOR_USD!K36*$C$54</f>
        <v>590481809.21676135</v>
      </c>
      <c r="L36" s="98">
        <f t="shared" si="2"/>
        <v>27.62107135469617</v>
      </c>
      <c r="M36" s="98">
        <f>K36/K$43*100</f>
        <v>7.1350019677765832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10837005.254781524</v>
      </c>
      <c r="C37" s="97">
        <f>SEKTOR_USD!C37*$C$52</f>
        <v>14470411.047280854</v>
      </c>
      <c r="D37" s="98">
        <f t="shared" si="0"/>
        <v>33.527766270079013</v>
      </c>
      <c r="E37" s="98">
        <f>C37/C$43*100</f>
        <v>2.0701404133269485</v>
      </c>
      <c r="F37" s="97">
        <f>SEKTOR_USD!F37*$B$53</f>
        <v>67862239.875971913</v>
      </c>
      <c r="G37" s="97">
        <f>SEKTOR_USD!G37*$C$53</f>
        <v>81863845.529433534</v>
      </c>
      <c r="H37" s="98">
        <f t="shared" si="1"/>
        <v>20.632395392565268</v>
      </c>
      <c r="I37" s="98">
        <f>G37/G$43*100</f>
        <v>1.9152083682502627</v>
      </c>
      <c r="J37" s="97">
        <f>SEKTOR_USD!J37*$B$54</f>
        <v>129131462.04725225</v>
      </c>
      <c r="K37" s="97">
        <f>SEKTOR_USD!K37*$C$54</f>
        <v>155719182.04344845</v>
      </c>
      <c r="L37" s="98">
        <f t="shared" si="2"/>
        <v>20.589653036273315</v>
      </c>
      <c r="M37" s="98">
        <f>K37/K$43*100</f>
        <v>1.8816103272924096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13115406.946044963</v>
      </c>
      <c r="C38" s="97">
        <f>SEKTOR_USD!C38*$C$52</f>
        <v>15042555.728789276</v>
      </c>
      <c r="D38" s="98">
        <f t="shared" si="0"/>
        <v>14.693778017505259</v>
      </c>
      <c r="E38" s="98">
        <f>C38/C$43*100</f>
        <v>2.1519915662479452</v>
      </c>
      <c r="F38" s="97">
        <f>SEKTOR_USD!F38*$B$53</f>
        <v>89322403.700146154</v>
      </c>
      <c r="G38" s="97">
        <f>SEKTOR_USD!G38*$C$53</f>
        <v>161781557.56003824</v>
      </c>
      <c r="H38" s="98">
        <f t="shared" si="1"/>
        <v>81.120917998508276</v>
      </c>
      <c r="I38" s="98">
        <f>G38/G$43*100</f>
        <v>3.7848868552863695</v>
      </c>
      <c r="J38" s="97">
        <f>SEKTOR_USD!J38*$B$54</f>
        <v>220045765.57460576</v>
      </c>
      <c r="K38" s="97">
        <f>SEKTOR_USD!K38*$C$54</f>
        <v>320956951.44844699</v>
      </c>
      <c r="L38" s="98">
        <f t="shared" si="2"/>
        <v>45.859180980071002</v>
      </c>
      <c r="M38" s="98">
        <f>K38/K$43*100</f>
        <v>3.8782371351859717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18388372.798633251</v>
      </c>
      <c r="C39" s="97">
        <f>SEKTOR_USD!C39*$C$52</f>
        <v>24591196.541089278</v>
      </c>
      <c r="D39" s="98">
        <f t="shared" si="0"/>
        <v>33.732314492324534</v>
      </c>
      <c r="E39" s="98">
        <f>C39/C$43*100</f>
        <v>3.5180223703003102</v>
      </c>
      <c r="F39" s="97">
        <f>SEKTOR_USD!F39*$B$53</f>
        <v>91319163.947362363</v>
      </c>
      <c r="G39" s="97">
        <f>SEKTOR_USD!G39*$C$53</f>
        <v>135223156.49989</v>
      </c>
      <c r="H39" s="98">
        <f t="shared" si="1"/>
        <v>48.077523550078169</v>
      </c>
      <c r="I39" s="98">
        <f>G39/G$43*100</f>
        <v>3.1635518614464515</v>
      </c>
      <c r="J39" s="97">
        <f>SEKTOR_USD!J39*$B$54</f>
        <v>179643454.26445791</v>
      </c>
      <c r="K39" s="97">
        <f>SEKTOR_USD!K39*$C$54</f>
        <v>266844906.23938915</v>
      </c>
      <c r="L39" s="98">
        <f t="shared" si="2"/>
        <v>48.541402375039873</v>
      </c>
      <c r="M39" s="98">
        <f>K39/K$43*100</f>
        <v>3.2243820239520335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15617601.351928905</v>
      </c>
      <c r="C40" s="97">
        <f>SEKTOR_USD!C40*$C$52</f>
        <v>21039338.38218452</v>
      </c>
      <c r="D40" s="98">
        <f t="shared" si="0"/>
        <v>34.715555276905476</v>
      </c>
      <c r="E40" s="98">
        <f>C40/C$43*100</f>
        <v>3.0098927053496061</v>
      </c>
      <c r="F40" s="97">
        <f>SEKTOR_USD!F40*$B$53</f>
        <v>108821459.79749981</v>
      </c>
      <c r="G40" s="97">
        <f>SEKTOR_USD!G40*$C$53</f>
        <v>135817510.11529541</v>
      </c>
      <c r="H40" s="98">
        <f t="shared" si="1"/>
        <v>24.807653166968308</v>
      </c>
      <c r="I40" s="98">
        <f>G40/G$43*100</f>
        <v>3.1774567911570282</v>
      </c>
      <c r="J40" s="97">
        <f>SEKTOR_USD!J40*$B$54</f>
        <v>208341694.10958481</v>
      </c>
      <c r="K40" s="97">
        <f>SEKTOR_USD!K40*$C$54</f>
        <v>262117988.78150892</v>
      </c>
      <c r="L40" s="98">
        <f t="shared" si="2"/>
        <v>25.811585579043307</v>
      </c>
      <c r="M40" s="98">
        <f>K40/K$43*100</f>
        <v>3.1672649970816722</v>
      </c>
    </row>
    <row r="41" spans="1:13" ht="16.8" x14ac:dyDescent="0.3">
      <c r="A41" s="91" t="s">
        <v>30</v>
      </c>
      <c r="B41" s="92">
        <f>SEKTOR_USD!B41*$B$52</f>
        <v>14085198.319926547</v>
      </c>
      <c r="C41" s="92">
        <f>SEKTOR_USD!C41*$C$52</f>
        <v>19396799.42894344</v>
      </c>
      <c r="D41" s="95">
        <f t="shared" si="0"/>
        <v>37.710517014889952</v>
      </c>
      <c r="E41" s="95">
        <f>C41/C$43*100</f>
        <v>2.7749106957537522</v>
      </c>
      <c r="F41" s="92">
        <f>SEKTOR_USD!F41*$B$53</f>
        <v>89982390.535824046</v>
      </c>
      <c r="G41" s="92">
        <f>SEKTOR_USD!G41*$C$53</f>
        <v>107573610.543916</v>
      </c>
      <c r="H41" s="95">
        <f t="shared" si="1"/>
        <v>19.549625102578812</v>
      </c>
      <c r="I41" s="95">
        <f>G41/G$43*100</f>
        <v>2.5166894834243716</v>
      </c>
      <c r="J41" s="92">
        <f>SEKTOR_USD!J41*$B$54</f>
        <v>171242924.56569666</v>
      </c>
      <c r="K41" s="92">
        <f>SEKTOR_USD!K41*$C$54</f>
        <v>216001801.15179896</v>
      </c>
      <c r="L41" s="95">
        <f t="shared" si="2"/>
        <v>26.137650182989454</v>
      </c>
      <c r="M41" s="95">
        <f>K41/K$43*100</f>
        <v>2.6100266802556464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14085198.319926547</v>
      </c>
      <c r="C42" s="97">
        <f>SEKTOR_USD!C42*$C$52</f>
        <v>19396799.42894344</v>
      </c>
      <c r="D42" s="98">
        <f t="shared" si="0"/>
        <v>37.710517014889952</v>
      </c>
      <c r="E42" s="98">
        <f>C42/C$43*100</f>
        <v>2.7749106957537522</v>
      </c>
      <c r="F42" s="97">
        <f>SEKTOR_USD!F42*$B$53</f>
        <v>89982390.535824046</v>
      </c>
      <c r="G42" s="97">
        <f>SEKTOR_USD!G42*$C$53</f>
        <v>107573610.543916</v>
      </c>
      <c r="H42" s="98">
        <f t="shared" si="1"/>
        <v>19.549625102578812</v>
      </c>
      <c r="I42" s="98">
        <f>G42/G$43*100</f>
        <v>2.5166894834243716</v>
      </c>
      <c r="J42" s="97">
        <f>SEKTOR_USD!J42*$B$54</f>
        <v>171242924.56569666</v>
      </c>
      <c r="K42" s="97">
        <f>SEKTOR_USD!K42*$C$54</f>
        <v>216001801.15179896</v>
      </c>
      <c r="L42" s="98">
        <f t="shared" si="2"/>
        <v>26.137650182989454</v>
      </c>
      <c r="M42" s="98">
        <f>K42/K$43*100</f>
        <v>2.6100266802556464</v>
      </c>
    </row>
    <row r="43" spans="1:13" ht="17.399999999999999" x14ac:dyDescent="0.3">
      <c r="A43" s="99" t="s">
        <v>32</v>
      </c>
      <c r="B43" s="100">
        <f>SEKTOR_USD!B43*$B$52</f>
        <v>525047057.40005988</v>
      </c>
      <c r="C43" s="100">
        <f>SEKTOR_USD!C43*$C$52</f>
        <v>699006258.42211711</v>
      </c>
      <c r="D43" s="101">
        <f>(C43-B43)/B43*100</f>
        <v>33.132116173257387</v>
      </c>
      <c r="E43" s="102">
        <f>C43/C$43*100</f>
        <v>100</v>
      </c>
      <c r="F43" s="100">
        <f>SEKTOR_USD!F43*$B$53</f>
        <v>3441276653.9350834</v>
      </c>
      <c r="G43" s="100">
        <f>SEKTOR_USD!G43*$C$53</f>
        <v>4274409348.1705317</v>
      </c>
      <c r="H43" s="101">
        <f>(G43-F43)/F43*100</f>
        <v>24.20998885058442</v>
      </c>
      <c r="I43" s="101">
        <f>G43/G$43*100</f>
        <v>100</v>
      </c>
      <c r="J43" s="100">
        <f>SEKTOR_USD!J43*$B$54</f>
        <v>6599478035.5663671</v>
      </c>
      <c r="K43" s="100">
        <f>SEKTOR_USD!K43*$C$54</f>
        <v>8275846480.2605791</v>
      </c>
      <c r="L43" s="101">
        <f>(K43-J43)/J43*100</f>
        <v>25.401530782583265</v>
      </c>
      <c r="M43" s="101">
        <f>K43/K$43*100</f>
        <v>100</v>
      </c>
    </row>
    <row r="44" spans="1:13" ht="13.8" hidden="1" x14ac:dyDescent="0.25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3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4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3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4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2024</v>
      </c>
      <c r="C51" s="81">
        <v>2025</v>
      </c>
    </row>
    <row r="52" spans="1:3" x14ac:dyDescent="0.25">
      <c r="A52" s="83" t="s">
        <v>223</v>
      </c>
      <c r="B52" s="82">
        <v>32.591017999999998</v>
      </c>
      <c r="C52" s="82">
        <v>39.477254000000002</v>
      </c>
    </row>
    <row r="53" spans="1:3" x14ac:dyDescent="0.25">
      <c r="A53" s="81" t="s">
        <v>224</v>
      </c>
      <c r="B53" s="82">
        <v>31.683093</v>
      </c>
      <c r="C53" s="82">
        <v>37.536782833333326</v>
      </c>
    </row>
    <row r="54" spans="1:3" x14ac:dyDescent="0.25">
      <c r="A54" s="81" t="s">
        <v>225</v>
      </c>
      <c r="B54" s="82">
        <v>29.668944166666666</v>
      </c>
      <c r="C54" s="82">
        <v>35.798882249999998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>
      <selection activeCell="I4" sqref="I4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36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117</v>
      </c>
      <c r="C6" s="147"/>
      <c r="D6" s="147" t="s">
        <v>220</v>
      </c>
      <c r="E6" s="147"/>
      <c r="F6" s="147" t="s">
        <v>118</v>
      </c>
      <c r="G6" s="147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5.1189448632887302</v>
      </c>
      <c r="C8" s="104">
        <f>SEKTOR_TL!D8</f>
        <v>27.32978413193613</v>
      </c>
      <c r="D8" s="104">
        <f>SEKTOR_USD!H8</f>
        <v>0.60199031825784199</v>
      </c>
      <c r="E8" s="104">
        <f>SEKTOR_TL!H8</f>
        <v>19.188965016059093</v>
      </c>
      <c r="F8" s="104">
        <f>SEKTOR_USD!L8</f>
        <v>1.0462745150985744</v>
      </c>
      <c r="G8" s="104">
        <f>SEKTOR_TL!L8</f>
        <v>21.923573108857326</v>
      </c>
    </row>
    <row r="9" spans="1:7" s="21" customFormat="1" ht="15.6" x14ac:dyDescent="0.3">
      <c r="A9" s="94" t="s">
        <v>3</v>
      </c>
      <c r="B9" s="104">
        <f>SEKTOR_USD!D9</f>
        <v>1.4183395810871879</v>
      </c>
      <c r="C9" s="104">
        <f>SEKTOR_TL!D9</f>
        <v>22.84726889785501</v>
      </c>
      <c r="D9" s="104">
        <f>SEKTOR_USD!H9</f>
        <v>1.0379406539065292</v>
      </c>
      <c r="E9" s="104">
        <f>SEKTOR_TL!H9</f>
        <v>19.705460456556771</v>
      </c>
      <c r="F9" s="104">
        <f>SEKTOR_USD!L9</f>
        <v>0.2863418237083068</v>
      </c>
      <c r="G9" s="104">
        <f>SEKTOR_TL!L9</f>
        <v>21.006629762839296</v>
      </c>
    </row>
    <row r="10" spans="1:7" ht="13.8" x14ac:dyDescent="0.25">
      <c r="A10" s="96" t="s">
        <v>4</v>
      </c>
      <c r="B10" s="105">
        <f>SEKTOR_USD!D10</f>
        <v>7.6614418608194663</v>
      </c>
      <c r="C10" s="105">
        <f>SEKTOR_TL!D10</f>
        <v>30.409491545977581</v>
      </c>
      <c r="D10" s="105">
        <f>SEKTOR_USD!H10</f>
        <v>4.5669525782947185</v>
      </c>
      <c r="E10" s="105">
        <f>SEKTOR_TL!H10</f>
        <v>23.886483888265374</v>
      </c>
      <c r="F10" s="105">
        <f>SEKTOR_USD!L10</f>
        <v>-3.9921110667351831</v>
      </c>
      <c r="G10" s="105">
        <f>SEKTOR_TL!L10</f>
        <v>15.844200308769285</v>
      </c>
    </row>
    <row r="11" spans="1:7" ht="13.8" x14ac:dyDescent="0.25">
      <c r="A11" s="96" t="s">
        <v>5</v>
      </c>
      <c r="B11" s="105">
        <f>SEKTOR_USD!D11</f>
        <v>-21.892143644700923</v>
      </c>
      <c r="C11" s="105">
        <f>SEKTOR_TL!D11</f>
        <v>-5.3885434099157017</v>
      </c>
      <c r="D11" s="105">
        <f>SEKTOR_USD!H11</f>
        <v>-1.4015390758403816</v>
      </c>
      <c r="E11" s="105">
        <f>SEKTOR_TL!H11</f>
        <v>16.815268490708331</v>
      </c>
      <c r="F11" s="105">
        <f>SEKTOR_USD!L11</f>
        <v>-3.7739459224750047</v>
      </c>
      <c r="G11" s="105">
        <f>SEKTOR_TL!L11</f>
        <v>16.107440829448109</v>
      </c>
    </row>
    <row r="12" spans="1:7" ht="13.8" x14ac:dyDescent="0.25">
      <c r="A12" s="96" t="s">
        <v>6</v>
      </c>
      <c r="B12" s="105">
        <f>SEKTOR_USD!D12</f>
        <v>13.952971945189807</v>
      </c>
      <c r="C12" s="105">
        <f>SEKTOR_TL!D12</f>
        <v>38.030374428167072</v>
      </c>
      <c r="D12" s="105">
        <f>SEKTOR_USD!H12</f>
        <v>-3.693730579901386</v>
      </c>
      <c r="E12" s="105">
        <f>SEKTOR_TL!H12</f>
        <v>14.099577358521534</v>
      </c>
      <c r="F12" s="105">
        <f>SEKTOR_USD!L12</f>
        <v>2.3463894994255248</v>
      </c>
      <c r="G12" s="105">
        <f>SEKTOR_TL!L12</f>
        <v>23.492306494647046</v>
      </c>
    </row>
    <row r="13" spans="1:7" ht="13.8" x14ac:dyDescent="0.25">
      <c r="A13" s="96" t="s">
        <v>7</v>
      </c>
      <c r="B13" s="105">
        <f>SEKTOR_USD!D13</f>
        <v>19.5654964472619</v>
      </c>
      <c r="C13" s="105">
        <f>SEKTOR_TL!D13</f>
        <v>44.82878297586948</v>
      </c>
      <c r="D13" s="105">
        <f>SEKTOR_USD!H13</f>
        <v>3.1308311670293896</v>
      </c>
      <c r="E13" s="105">
        <f>SEKTOR_TL!H13</f>
        <v>22.185028240075759</v>
      </c>
      <c r="F13" s="105">
        <f>SEKTOR_USD!L13</f>
        <v>9.6273084411432208</v>
      </c>
      <c r="G13" s="105">
        <f>SEKTOR_TL!L13</f>
        <v>32.277545308746383</v>
      </c>
    </row>
    <row r="14" spans="1:7" ht="13.8" x14ac:dyDescent="0.25">
      <c r="A14" s="96" t="s">
        <v>8</v>
      </c>
      <c r="B14" s="105">
        <f>SEKTOR_USD!D14</f>
        <v>-6.4178203586968214</v>
      </c>
      <c r="C14" s="105">
        <f>SEKTOR_TL!D14</f>
        <v>13.355387535711671</v>
      </c>
      <c r="D14" s="105">
        <f>SEKTOR_USD!H14</f>
        <v>1.4485307092915281</v>
      </c>
      <c r="E14" s="105">
        <f>SEKTOR_TL!H14</f>
        <v>20.191910114186861</v>
      </c>
      <c r="F14" s="105">
        <f>SEKTOR_USD!L14</f>
        <v>21.049515701181708</v>
      </c>
      <c r="G14" s="105">
        <f>SEKTOR_TL!L14</f>
        <v>46.059709259043551</v>
      </c>
    </row>
    <row r="15" spans="1:7" ht="13.8" x14ac:dyDescent="0.25">
      <c r="A15" s="96" t="s">
        <v>9</v>
      </c>
      <c r="B15" s="105">
        <f>SEKTOR_USD!D15</f>
        <v>-45.604976349553439</v>
      </c>
      <c r="C15" s="105">
        <f>SEKTOR_TL!D15</f>
        <v>-34.11171860342975</v>
      </c>
      <c r="D15" s="105">
        <f>SEKTOR_USD!H15</f>
        <v>-38.480763233725447</v>
      </c>
      <c r="E15" s="105">
        <f>SEKTOR_TL!H15</f>
        <v>-27.114621335484419</v>
      </c>
      <c r="F15" s="105">
        <f>SEKTOR_USD!L15</f>
        <v>-13.27082598909977</v>
      </c>
      <c r="G15" s="105">
        <f>SEKTOR_TL!L15</f>
        <v>4.6483983593948546</v>
      </c>
    </row>
    <row r="16" spans="1:7" ht="13.8" x14ac:dyDescent="0.25">
      <c r="A16" s="96" t="s">
        <v>10</v>
      </c>
      <c r="B16" s="105">
        <f>SEKTOR_USD!D16</f>
        <v>24.172531035354996</v>
      </c>
      <c r="C16" s="105">
        <f>SEKTOR_TL!D16</f>
        <v>50.40924918348955</v>
      </c>
      <c r="D16" s="105">
        <f>SEKTOR_USD!H16</f>
        <v>10.027247979644677</v>
      </c>
      <c r="E16" s="105">
        <f>SEKTOR_TL!H16</f>
        <v>30.355609951378039</v>
      </c>
      <c r="F16" s="105">
        <f>SEKTOR_USD!L16</f>
        <v>11.865986107733168</v>
      </c>
      <c r="G16" s="105">
        <f>SEKTOR_TL!L16</f>
        <v>34.978758999795062</v>
      </c>
    </row>
    <row r="17" spans="1:7" ht="13.8" x14ac:dyDescent="0.25">
      <c r="A17" s="106" t="s">
        <v>11</v>
      </c>
      <c r="B17" s="105">
        <f>SEKTOR_USD!D17</f>
        <v>1.7128711717962701</v>
      </c>
      <c r="C17" s="105">
        <f>SEKTOR_TL!D17</f>
        <v>23.204032789594969</v>
      </c>
      <c r="D17" s="105">
        <f>SEKTOR_USD!H17</f>
        <v>8.0810938454356016</v>
      </c>
      <c r="E17" s="105">
        <f>SEKTOR_TL!H17</f>
        <v>28.049889196904964</v>
      </c>
      <c r="F17" s="105">
        <f>SEKTOR_USD!L17</f>
        <v>8.5264575437244154</v>
      </c>
      <c r="G17" s="105">
        <f>SEKTOR_TL!L17</f>
        <v>30.949246214915505</v>
      </c>
    </row>
    <row r="18" spans="1:7" s="21" customFormat="1" ht="15.6" x14ac:dyDescent="0.3">
      <c r="A18" s="94" t="s">
        <v>12</v>
      </c>
      <c r="B18" s="104">
        <f>SEKTOR_USD!D18</f>
        <v>22.162657013661665</v>
      </c>
      <c r="C18" s="104">
        <f>SEKTOR_TL!D18</f>
        <v>47.974703958102914</v>
      </c>
      <c r="D18" s="104">
        <f>SEKTOR_USD!H18</f>
        <v>-2.3585805384252998</v>
      </c>
      <c r="E18" s="104">
        <f>SEKTOR_TL!H18</f>
        <v>15.681406416587423</v>
      </c>
      <c r="F18" s="104">
        <f>SEKTOR_USD!L18</f>
        <v>4.9890026028090357</v>
      </c>
      <c r="G18" s="104">
        <f>SEKTOR_TL!L18</f>
        <v>26.680913234034158</v>
      </c>
    </row>
    <row r="19" spans="1:7" ht="13.8" x14ac:dyDescent="0.25">
      <c r="A19" s="96" t="s">
        <v>13</v>
      </c>
      <c r="B19" s="105">
        <f>SEKTOR_USD!D19</f>
        <v>22.162657013661665</v>
      </c>
      <c r="C19" s="105">
        <f>SEKTOR_TL!D19</f>
        <v>47.974703958102914</v>
      </c>
      <c r="D19" s="105">
        <f>SEKTOR_USD!H19</f>
        <v>-2.3585805384252998</v>
      </c>
      <c r="E19" s="105">
        <f>SEKTOR_TL!H19</f>
        <v>15.681406416587423</v>
      </c>
      <c r="F19" s="105">
        <f>SEKTOR_USD!L19</f>
        <v>4.9890026028090357</v>
      </c>
      <c r="G19" s="105">
        <f>SEKTOR_TL!L19</f>
        <v>26.680913234034158</v>
      </c>
    </row>
    <row r="20" spans="1:7" s="21" customFormat="1" ht="15.6" x14ac:dyDescent="0.3">
      <c r="A20" s="94" t="s">
        <v>109</v>
      </c>
      <c r="B20" s="104">
        <f>SEKTOR_USD!D20</f>
        <v>8.1414698268902193</v>
      </c>
      <c r="C20" s="104">
        <f>SEKTOR_TL!D20</f>
        <v>30.990945796460888</v>
      </c>
      <c r="D20" s="104">
        <f>SEKTOR_USD!H20</f>
        <v>0.68789390797141736</v>
      </c>
      <c r="E20" s="104">
        <f>SEKTOR_TL!H20</f>
        <v>19.290739940359629</v>
      </c>
      <c r="F20" s="104">
        <f>SEKTOR_USD!L20</f>
        <v>1.5937710783950958</v>
      </c>
      <c r="G20" s="104">
        <f>SEKTOR_TL!L20</f>
        <v>22.584188629639911</v>
      </c>
    </row>
    <row r="21" spans="1:7" ht="13.8" x14ac:dyDescent="0.25">
      <c r="A21" s="96" t="s">
        <v>108</v>
      </c>
      <c r="B21" s="105">
        <f>SEKTOR_USD!D21</f>
        <v>8.1414698268902193</v>
      </c>
      <c r="C21" s="105">
        <f>SEKTOR_TL!D21</f>
        <v>30.990945796460888</v>
      </c>
      <c r="D21" s="105">
        <f>SEKTOR_USD!H21</f>
        <v>0.68789390797141736</v>
      </c>
      <c r="E21" s="105">
        <f>SEKTOR_TL!H21</f>
        <v>19.290739940359629</v>
      </c>
      <c r="F21" s="105">
        <f>SEKTOR_USD!L21</f>
        <v>1.5937710783950958</v>
      </c>
      <c r="G21" s="105">
        <f>SEKTOR_TL!L21</f>
        <v>22.584188629639911</v>
      </c>
    </row>
    <row r="22" spans="1:7" ht="16.8" x14ac:dyDescent="0.3">
      <c r="A22" s="91" t="s">
        <v>14</v>
      </c>
      <c r="B22" s="104">
        <f>SEKTOR_USD!D22</f>
        <v>10.666070872001521</v>
      </c>
      <c r="C22" s="104">
        <f>SEKTOR_TL!D22</f>
        <v>34.048975978473742</v>
      </c>
      <c r="D22" s="104">
        <f>SEKTOR_USD!H22</f>
        <v>5.8026312853086353</v>
      </c>
      <c r="E22" s="104">
        <f>SEKTOR_TL!H22</f>
        <v>25.350463534348389</v>
      </c>
      <c r="F22" s="104">
        <f>SEKTOR_USD!L22</f>
        <v>4.4820542713477298</v>
      </c>
      <c r="G22" s="104">
        <f>SEKTOR_TL!L22</f>
        <v>26.06922366655683</v>
      </c>
    </row>
    <row r="23" spans="1:7" s="21" customFormat="1" ht="15.6" x14ac:dyDescent="0.3">
      <c r="A23" s="94" t="s">
        <v>15</v>
      </c>
      <c r="B23" s="104">
        <f>SEKTOR_USD!D23</f>
        <v>3.1376266054876778</v>
      </c>
      <c r="C23" s="104">
        <f>SEKTOR_TL!D23</f>
        <v>24.929828287720103</v>
      </c>
      <c r="D23" s="104">
        <f>SEKTOR_USD!H23</f>
        <v>8.2282666782205721E-2</v>
      </c>
      <c r="E23" s="104">
        <f>SEKTOR_TL!H23</f>
        <v>18.573237465397828</v>
      </c>
      <c r="F23" s="104">
        <f>SEKTOR_USD!L23</f>
        <v>0.67735708917447557</v>
      </c>
      <c r="G23" s="104">
        <f>SEKTOR_TL!L23</f>
        <v>21.478433186909314</v>
      </c>
    </row>
    <row r="24" spans="1:7" ht="13.8" x14ac:dyDescent="0.25">
      <c r="A24" s="96" t="s">
        <v>16</v>
      </c>
      <c r="B24" s="105">
        <f>SEKTOR_USD!D24</f>
        <v>7.5350989679262455</v>
      </c>
      <c r="C24" s="105">
        <f>SEKTOR_TL!D24</f>
        <v>30.256453353864636</v>
      </c>
      <c r="D24" s="105">
        <f>SEKTOR_USD!H24</f>
        <v>2.6148041909125701</v>
      </c>
      <c r="E24" s="105">
        <f>SEKTOR_TL!H24</f>
        <v>21.573661397241349</v>
      </c>
      <c r="F24" s="105">
        <f>SEKTOR_USD!L24</f>
        <v>2.6353213198964789</v>
      </c>
      <c r="G24" s="105">
        <f>SEKTOR_TL!L24</f>
        <v>23.840934884023277</v>
      </c>
    </row>
    <row r="25" spans="1:7" ht="13.8" x14ac:dyDescent="0.25">
      <c r="A25" s="96" t="s">
        <v>17</v>
      </c>
      <c r="B25" s="105">
        <f>SEKTOR_USD!D25</f>
        <v>-8.0602374539453301</v>
      </c>
      <c r="C25" s="105">
        <f>SEKTOR_TL!D25</f>
        <v>11.365940110563205</v>
      </c>
      <c r="D25" s="105">
        <f>SEKTOR_USD!H25</f>
        <v>-4.1842069641243924</v>
      </c>
      <c r="E25" s="105">
        <f>SEKTOR_TL!H25</f>
        <v>13.518481771690496</v>
      </c>
      <c r="F25" s="105">
        <f>SEKTOR_USD!L25</f>
        <v>-5.5936661175417388</v>
      </c>
      <c r="G25" s="105">
        <f>SEKTOR_TL!L25</f>
        <v>13.911745943064826</v>
      </c>
    </row>
    <row r="26" spans="1:7" ht="13.8" x14ac:dyDescent="0.25">
      <c r="A26" s="96" t="s">
        <v>18</v>
      </c>
      <c r="B26" s="105">
        <f>SEKTOR_USD!D26</f>
        <v>-6.6109546463381426</v>
      </c>
      <c r="C26" s="105">
        <f>SEKTOR_TL!D26</f>
        <v>13.121445431499842</v>
      </c>
      <c r="D26" s="105">
        <f>SEKTOR_USD!H26</f>
        <v>-6.1013992317169548</v>
      </c>
      <c r="E26" s="105">
        <f>SEKTOR_TL!H26</f>
        <v>11.247073806616894</v>
      </c>
      <c r="F26" s="105">
        <f>SEKTOR_USD!L26</f>
        <v>-2.274799068014794</v>
      </c>
      <c r="G26" s="105">
        <f>SEKTOR_TL!L26</f>
        <v>17.916328311820173</v>
      </c>
    </row>
    <row r="27" spans="1:7" s="21" customFormat="1" ht="15.6" x14ac:dyDescent="0.3">
      <c r="A27" s="94" t="s">
        <v>19</v>
      </c>
      <c r="B27" s="104">
        <f>SEKTOR_USD!D27</f>
        <v>17.979080690927169</v>
      </c>
      <c r="C27" s="104">
        <f>SEKTOR_TL!D27</f>
        <v>42.907169549666371</v>
      </c>
      <c r="D27" s="104">
        <f>SEKTOR_USD!H27</f>
        <v>-0.18862823235778303</v>
      </c>
      <c r="E27" s="104">
        <f>SEKTOR_TL!H27</f>
        <v>18.252273739154298</v>
      </c>
      <c r="F27" s="104">
        <f>SEKTOR_USD!L27</f>
        <v>-2.9109418800823756</v>
      </c>
      <c r="G27" s="104">
        <f>SEKTOR_TL!L27</f>
        <v>17.148751228676883</v>
      </c>
    </row>
    <row r="28" spans="1:7" ht="13.8" x14ac:dyDescent="0.25">
      <c r="A28" s="96" t="s">
        <v>20</v>
      </c>
      <c r="B28" s="105">
        <f>SEKTOR_USD!D28</f>
        <v>17.979080690927169</v>
      </c>
      <c r="C28" s="105">
        <f>SEKTOR_TL!D28</f>
        <v>42.907169549666371</v>
      </c>
      <c r="D28" s="105">
        <f>SEKTOR_USD!H28</f>
        <v>-0.18862823235778303</v>
      </c>
      <c r="E28" s="105">
        <f>SEKTOR_TL!H28</f>
        <v>18.252273739154298</v>
      </c>
      <c r="F28" s="105">
        <f>SEKTOR_USD!L28</f>
        <v>-2.9109418800823756</v>
      </c>
      <c r="G28" s="105">
        <f>SEKTOR_TL!L28</f>
        <v>17.148751228676883</v>
      </c>
    </row>
    <row r="29" spans="1:7" s="21" customFormat="1" ht="15.6" x14ac:dyDescent="0.3">
      <c r="A29" s="94" t="s">
        <v>21</v>
      </c>
      <c r="B29" s="104">
        <f>SEKTOR_USD!D29</f>
        <v>9.7477521878515709</v>
      </c>
      <c r="C29" s="104">
        <f>SEKTOR_TL!D29</f>
        <v>32.936623490830293</v>
      </c>
      <c r="D29" s="104">
        <f>SEKTOR_USD!H29</f>
        <v>7.8261717700676972</v>
      </c>
      <c r="E29" s="104">
        <f>SEKTOR_TL!H29</f>
        <v>27.7478683499344</v>
      </c>
      <c r="F29" s="104">
        <f>SEKTOR_USD!L29</f>
        <v>6.598204483350699</v>
      </c>
      <c r="G29" s="104">
        <f>SEKTOR_TL!L29</f>
        <v>28.622594350637986</v>
      </c>
    </row>
    <row r="30" spans="1:7" ht="13.8" x14ac:dyDescent="0.25">
      <c r="A30" s="96" t="s">
        <v>22</v>
      </c>
      <c r="B30" s="105">
        <f>SEKTOR_USD!D30</f>
        <v>-7.2837374063950051</v>
      </c>
      <c r="C30" s="105">
        <f>SEKTOR_TL!D30</f>
        <v>12.3065087546036</v>
      </c>
      <c r="D30" s="105">
        <f>SEKTOR_USD!H30</f>
        <v>-6.4830283517721563</v>
      </c>
      <c r="E30" s="105">
        <f>SEKTOR_TL!H30</f>
        <v>10.794935835037251</v>
      </c>
      <c r="F30" s="105">
        <f>SEKTOR_USD!L30</f>
        <v>-3.3300256633127452</v>
      </c>
      <c r="G30" s="105">
        <f>SEKTOR_TL!L30</f>
        <v>16.643080014882752</v>
      </c>
    </row>
    <row r="31" spans="1:7" ht="13.8" x14ac:dyDescent="0.25">
      <c r="A31" s="96" t="s">
        <v>23</v>
      </c>
      <c r="B31" s="105">
        <f>SEKTOR_USD!D31</f>
        <v>30.39391066700955</v>
      </c>
      <c r="C31" s="105">
        <f>SEKTOR_TL!D31</f>
        <v>57.945159352029016</v>
      </c>
      <c r="D31" s="105">
        <f>SEKTOR_USD!H31</f>
        <v>12.985659356633148</v>
      </c>
      <c r="E31" s="105">
        <f>SEKTOR_TL!H31</f>
        <v>33.860610091032271</v>
      </c>
      <c r="F31" s="105">
        <f>SEKTOR_USD!L31</f>
        <v>11.660545794737754</v>
      </c>
      <c r="G31" s="105">
        <f>SEKTOR_TL!L31</f>
        <v>34.730872403864588</v>
      </c>
    </row>
    <row r="32" spans="1:7" ht="13.8" x14ac:dyDescent="0.25">
      <c r="A32" s="96" t="s">
        <v>24</v>
      </c>
      <c r="B32" s="105">
        <f>SEKTOR_USD!D32</f>
        <v>-61.796274718803886</v>
      </c>
      <c r="C32" s="105">
        <f>SEKTOR_TL!D32</f>
        <v>-53.724116053324877</v>
      </c>
      <c r="D32" s="105">
        <f>SEKTOR_USD!H32</f>
        <v>-1.3126108479551986</v>
      </c>
      <c r="E32" s="105">
        <f>SEKTOR_TL!H32</f>
        <v>16.920626877841769</v>
      </c>
      <c r="F32" s="105">
        <f>SEKTOR_USD!L32</f>
        <v>-13.067902779855997</v>
      </c>
      <c r="G32" s="105">
        <f>SEKTOR_TL!L32</f>
        <v>4.8932477895835937</v>
      </c>
    </row>
    <row r="33" spans="1:7" ht="13.8" x14ac:dyDescent="0.25">
      <c r="A33" s="96" t="s">
        <v>104</v>
      </c>
      <c r="B33" s="105">
        <f>SEKTOR_USD!D33</f>
        <v>7.4754503013483102</v>
      </c>
      <c r="C33" s="105">
        <f>SEKTOR_TL!D33</f>
        <v>30.184201374461644</v>
      </c>
      <c r="D33" s="105">
        <f>SEKTOR_USD!H33</f>
        <v>6.3331489457594952</v>
      </c>
      <c r="E33" s="105">
        <f>SEKTOR_TL!H33</f>
        <v>25.978998324483694</v>
      </c>
      <c r="F33" s="105">
        <f>SEKTOR_USD!L33</f>
        <v>6.527792651836875</v>
      </c>
      <c r="G33" s="105">
        <f>SEKTOR_TL!L33</f>
        <v>28.537634641549221</v>
      </c>
    </row>
    <row r="34" spans="1:7" ht="13.8" x14ac:dyDescent="0.25">
      <c r="A34" s="96" t="s">
        <v>25</v>
      </c>
      <c r="B34" s="105">
        <f>SEKTOR_USD!D34</f>
        <v>4.9059191976474761</v>
      </c>
      <c r="C34" s="105">
        <f>SEKTOR_TL!D34</f>
        <v>27.071747751758064</v>
      </c>
      <c r="D34" s="105">
        <f>SEKTOR_USD!H34</f>
        <v>-4.6978983206178651</v>
      </c>
      <c r="E34" s="105">
        <f>SEKTOR_TL!H34</f>
        <v>12.909882071779377</v>
      </c>
      <c r="F34" s="105">
        <f>SEKTOR_USD!L34</f>
        <v>-2.783851722713568</v>
      </c>
      <c r="G34" s="105">
        <f>SEKTOR_TL!L34</f>
        <v>17.302099644219474</v>
      </c>
    </row>
    <row r="35" spans="1:7" ht="13.8" x14ac:dyDescent="0.25">
      <c r="A35" s="96" t="s">
        <v>26</v>
      </c>
      <c r="B35" s="105">
        <f>SEKTOR_USD!D35</f>
        <v>3.621468679401473</v>
      </c>
      <c r="C35" s="105">
        <f>SEKTOR_TL!D35</f>
        <v>25.515902538232382</v>
      </c>
      <c r="D35" s="105">
        <f>SEKTOR_USD!H35</f>
        <v>6.5060423353585364</v>
      </c>
      <c r="E35" s="105">
        <f>SEKTOR_TL!H35</f>
        <v>26.183835068759194</v>
      </c>
      <c r="F35" s="105">
        <f>SEKTOR_USD!L35</f>
        <v>6.6866662522529303</v>
      </c>
      <c r="G35" s="105">
        <f>SEKTOR_TL!L35</f>
        <v>28.729333317510818</v>
      </c>
    </row>
    <row r="36" spans="1:7" ht="13.8" x14ac:dyDescent="0.25">
      <c r="A36" s="96" t="s">
        <v>27</v>
      </c>
      <c r="B36" s="105">
        <f>SEKTOR_USD!D36</f>
        <v>10.338417188546924</v>
      </c>
      <c r="C36" s="105">
        <f>SEKTOR_TL!D36</f>
        <v>33.652091545904852</v>
      </c>
      <c r="D36" s="105">
        <f>SEKTOR_USD!H36</f>
        <v>4.556434188613494</v>
      </c>
      <c r="E36" s="105">
        <f>SEKTOR_TL!H36</f>
        <v>23.874022146944203</v>
      </c>
      <c r="F36" s="105">
        <f>SEKTOR_USD!L36</f>
        <v>5.7681749410671435</v>
      </c>
      <c r="G36" s="105">
        <f>SEKTOR_TL!L36</f>
        <v>27.62107135469617</v>
      </c>
    </row>
    <row r="37" spans="1:7" ht="13.8" x14ac:dyDescent="0.25">
      <c r="A37" s="96" t="s">
        <v>105</v>
      </c>
      <c r="B37" s="105">
        <f>SEKTOR_USD!D37</f>
        <v>10.235778658969986</v>
      </c>
      <c r="C37" s="105">
        <f>SEKTOR_TL!D37</f>
        <v>33.527766270079013</v>
      </c>
      <c r="D37" s="105">
        <f>SEKTOR_USD!H37</f>
        <v>1.8203243204264925</v>
      </c>
      <c r="E37" s="105">
        <f>SEKTOR_TL!H37</f>
        <v>20.632395392565268</v>
      </c>
      <c r="F37" s="105">
        <f>SEKTOR_USD!L37</f>
        <v>-5.9234865890297222E-2</v>
      </c>
      <c r="G37" s="105">
        <f>SEKTOR_TL!L37</f>
        <v>20.589653036273315</v>
      </c>
    </row>
    <row r="38" spans="1:7" ht="13.8" x14ac:dyDescent="0.25">
      <c r="A38" s="106" t="s">
        <v>28</v>
      </c>
      <c r="B38" s="105">
        <f>SEKTOR_USD!D38</f>
        <v>-5.3128927392843099</v>
      </c>
      <c r="C38" s="105">
        <f>SEKTOR_TL!D38</f>
        <v>14.693778017505259</v>
      </c>
      <c r="D38" s="105">
        <f>SEKTOR_USD!H38</f>
        <v>52.87593810773383</v>
      </c>
      <c r="E38" s="105">
        <f>SEKTOR_TL!H38</f>
        <v>81.120917998508276</v>
      </c>
      <c r="F38" s="105">
        <f>SEKTOR_USD!L38</f>
        <v>20.883324414226806</v>
      </c>
      <c r="G38" s="105">
        <f>SEKTOR_TL!L38</f>
        <v>45.859180980071002</v>
      </c>
    </row>
    <row r="39" spans="1:7" ht="13.8" x14ac:dyDescent="0.25">
      <c r="A39" s="106" t="s">
        <v>106</v>
      </c>
      <c r="B39" s="105">
        <f>SEKTOR_USD!D39</f>
        <v>10.404646402229725</v>
      </c>
      <c r="C39" s="105">
        <f>SEKTOR_TL!D39</f>
        <v>33.732314492324534</v>
      </c>
      <c r="D39" s="105">
        <f>SEKTOR_USD!H39</f>
        <v>24.985510097595089</v>
      </c>
      <c r="E39" s="105">
        <f>SEKTOR_TL!H39</f>
        <v>48.077523550078169</v>
      </c>
      <c r="F39" s="105">
        <f>SEKTOR_USD!L39</f>
        <v>23.106261886247172</v>
      </c>
      <c r="G39" s="105">
        <f>SEKTOR_TL!L39</f>
        <v>48.541402375039873</v>
      </c>
    </row>
    <row r="40" spans="1:7" ht="13.8" x14ac:dyDescent="0.25">
      <c r="A40" s="106" t="s">
        <v>29</v>
      </c>
      <c r="B40" s="105">
        <f>SEKTOR_USD!D40</f>
        <v>11.216375052571298</v>
      </c>
      <c r="C40" s="105">
        <f>SEKTOR_TL!D40</f>
        <v>34.715555276905476</v>
      </c>
      <c r="D40" s="105">
        <f>SEKTOR_USD!H40</f>
        <v>5.3444697154312371</v>
      </c>
      <c r="E40" s="105">
        <f>SEKTOR_TL!H40</f>
        <v>24.807653166968308</v>
      </c>
      <c r="F40" s="105">
        <f>SEKTOR_USD!L40</f>
        <v>4.2685322406802468</v>
      </c>
      <c r="G40" s="105">
        <f>SEKTOR_TL!L40</f>
        <v>25.811585579043307</v>
      </c>
    </row>
    <row r="41" spans="1:7" ht="16.8" x14ac:dyDescent="0.3">
      <c r="A41" s="91" t="s">
        <v>30</v>
      </c>
      <c r="B41" s="104">
        <f>SEKTOR_USD!D41</f>
        <v>13.688909031554845</v>
      </c>
      <c r="C41" s="104">
        <f>SEKTOR_TL!D41</f>
        <v>37.710517014889952</v>
      </c>
      <c r="D41" s="104">
        <f>SEKTOR_USD!H41</f>
        <v>0.90640711160235188</v>
      </c>
      <c r="E41" s="104">
        <f>SEKTOR_TL!H41</f>
        <v>19.549625102578812</v>
      </c>
      <c r="F41" s="104">
        <f>SEKTOR_USD!L41</f>
        <v>4.5387639328779841</v>
      </c>
      <c r="G41" s="104">
        <f>SEKTOR_TL!L41</f>
        <v>26.137650182989454</v>
      </c>
    </row>
    <row r="42" spans="1:7" ht="13.8" x14ac:dyDescent="0.25">
      <c r="A42" s="96" t="s">
        <v>31</v>
      </c>
      <c r="B42" s="105">
        <f>SEKTOR_USD!D42</f>
        <v>13.688909031554845</v>
      </c>
      <c r="C42" s="105">
        <f>SEKTOR_TL!D42</f>
        <v>37.710517014889952</v>
      </c>
      <c r="D42" s="105">
        <f>SEKTOR_USD!H42</f>
        <v>0.90640711160235188</v>
      </c>
      <c r="E42" s="105">
        <f>SEKTOR_TL!H42</f>
        <v>19.549625102578812</v>
      </c>
      <c r="F42" s="105">
        <f>SEKTOR_USD!L42</f>
        <v>4.5387639328779841</v>
      </c>
      <c r="G42" s="105">
        <f>SEKTOR_TL!L42</f>
        <v>26.137650182989454</v>
      </c>
    </row>
    <row r="43" spans="1:7" ht="17.399999999999999" x14ac:dyDescent="0.3">
      <c r="A43" s="107" t="s">
        <v>39</v>
      </c>
      <c r="B43" s="108">
        <f>SEKTOR_USD!D43</f>
        <v>9.9091439992437671</v>
      </c>
      <c r="C43" s="108">
        <f>SEKTOR_TL!D43</f>
        <v>33.132116173257387</v>
      </c>
      <c r="D43" s="108">
        <f>SEKTOR_USD!H43</f>
        <v>4.8400084193513422</v>
      </c>
      <c r="E43" s="108">
        <f>SEKTOR_TL!H43</f>
        <v>24.20998885058442</v>
      </c>
      <c r="F43" s="108">
        <f>SEKTOR_USD!L43</f>
        <v>3.9286922206347339</v>
      </c>
      <c r="G43" s="108">
        <f>SEKTOR_TL!L43</f>
        <v>25.401530782583265</v>
      </c>
    </row>
    <row r="44" spans="1:7" ht="13.8" hidden="1" x14ac:dyDescent="0.25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122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124</v>
      </c>
      <c r="C7" s="136"/>
      <c r="D7" s="136"/>
      <c r="E7" s="136"/>
      <c r="F7" s="136" t="s">
        <v>125</v>
      </c>
      <c r="G7" s="136"/>
      <c r="H7" s="136"/>
      <c r="I7" s="136"/>
      <c r="J7" s="136" t="s">
        <v>103</v>
      </c>
      <c r="K7" s="136"/>
      <c r="L7" s="136"/>
      <c r="M7" s="136"/>
    </row>
    <row r="8" spans="1:13" ht="64.8" x14ac:dyDescent="0.3">
      <c r="A8" s="50" t="s">
        <v>40</v>
      </c>
      <c r="B8" s="70">
        <v>2024</v>
      </c>
      <c r="C8" s="71">
        <v>2025</v>
      </c>
      <c r="D8" s="7" t="s">
        <v>115</v>
      </c>
      <c r="E8" s="7" t="s">
        <v>116</v>
      </c>
      <c r="F8" s="5">
        <v>2024</v>
      </c>
      <c r="G8" s="6">
        <v>2025</v>
      </c>
      <c r="H8" s="7" t="s">
        <v>115</v>
      </c>
      <c r="I8" s="7" t="s">
        <v>116</v>
      </c>
      <c r="J8" s="5" t="s">
        <v>126</v>
      </c>
      <c r="K8" s="5" t="s">
        <v>127</v>
      </c>
      <c r="L8" s="7" t="s">
        <v>115</v>
      </c>
      <c r="M8" s="7" t="s">
        <v>116</v>
      </c>
    </row>
    <row r="9" spans="1:13" ht="22.5" customHeight="1" x14ac:dyDescent="0.3">
      <c r="A9" s="51" t="s">
        <v>196</v>
      </c>
      <c r="B9" s="74">
        <v>4878579.5050299997</v>
      </c>
      <c r="C9" s="74">
        <v>5225106.7358600004</v>
      </c>
      <c r="D9" s="63">
        <f>(C9-B9)/B9*100</f>
        <v>7.1030354321932858</v>
      </c>
      <c r="E9" s="76">
        <f t="shared" ref="E9:E23" si="0">C9/C$23*100</f>
        <v>29.509444772966802</v>
      </c>
      <c r="F9" s="74">
        <v>32899513.176959999</v>
      </c>
      <c r="G9" s="74">
        <v>34609316.900049999</v>
      </c>
      <c r="H9" s="63">
        <f t="shared" ref="H9:H22" si="1">(G9-F9)/F9*100</f>
        <v>5.1970487037096964</v>
      </c>
      <c r="I9" s="65">
        <f t="shared" ref="I9:I23" si="2">G9/G$23*100</f>
        <v>30.393027589723498</v>
      </c>
      <c r="J9" s="74">
        <v>67642370.864350006</v>
      </c>
      <c r="K9" s="74">
        <v>69740416.347790003</v>
      </c>
      <c r="L9" s="63">
        <f t="shared" ref="L9:L23" si="3">(K9-J9)/J9*100</f>
        <v>3.1016734875355221</v>
      </c>
      <c r="M9" s="76">
        <f t="shared" ref="M9:M23" si="4">K9/K$23*100</f>
        <v>30.167656672407222</v>
      </c>
    </row>
    <row r="10" spans="1:13" ht="22.5" customHeight="1" x14ac:dyDescent="0.3">
      <c r="A10" s="51" t="s">
        <v>197</v>
      </c>
      <c r="B10" s="74">
        <v>2756545.4802299999</v>
      </c>
      <c r="C10" s="74">
        <v>3593446.3866599998</v>
      </c>
      <c r="D10" s="63">
        <f t="shared" ref="D10:D23" si="5">(C10-B10)/B10*100</f>
        <v>30.36049694925298</v>
      </c>
      <c r="E10" s="76">
        <f t="shared" si="0"/>
        <v>20.29443857366622</v>
      </c>
      <c r="F10" s="74">
        <v>18461341.916749999</v>
      </c>
      <c r="G10" s="74">
        <v>20807338.684549998</v>
      </c>
      <c r="H10" s="63">
        <f t="shared" si="1"/>
        <v>12.707617779785952</v>
      </c>
      <c r="I10" s="65">
        <f t="shared" si="2"/>
        <v>18.272479070724899</v>
      </c>
      <c r="J10" s="74">
        <v>36868150.48996</v>
      </c>
      <c r="K10" s="74">
        <v>40972342.243409999</v>
      </c>
      <c r="L10" s="63">
        <f t="shared" si="3"/>
        <v>11.132079312108861</v>
      </c>
      <c r="M10" s="76">
        <f t="shared" si="4"/>
        <v>17.723432388179724</v>
      </c>
    </row>
    <row r="11" spans="1:13" ht="22.5" customHeight="1" x14ac:dyDescent="0.3">
      <c r="A11" s="51" t="s">
        <v>198</v>
      </c>
      <c r="B11" s="74">
        <v>1976224.5651</v>
      </c>
      <c r="C11" s="74">
        <v>2170097.7105200002</v>
      </c>
      <c r="D11" s="63">
        <f t="shared" si="5"/>
        <v>9.8102790970109162</v>
      </c>
      <c r="E11" s="76">
        <f t="shared" si="0"/>
        <v>12.25589864050721</v>
      </c>
      <c r="F11" s="74">
        <v>12573622.94781</v>
      </c>
      <c r="G11" s="74">
        <v>13815587.88187</v>
      </c>
      <c r="H11" s="63">
        <f t="shared" si="1"/>
        <v>9.8775423695707207</v>
      </c>
      <c r="I11" s="65">
        <f t="shared" si="2"/>
        <v>12.132500184114235</v>
      </c>
      <c r="J11" s="74">
        <v>26207888.826030001</v>
      </c>
      <c r="K11" s="74">
        <v>28425523.339710001</v>
      </c>
      <c r="L11" s="63">
        <f t="shared" si="3"/>
        <v>8.4617060473692849</v>
      </c>
      <c r="M11" s="76">
        <f t="shared" si="4"/>
        <v>12.29604688003908</v>
      </c>
    </row>
    <row r="12" spans="1:13" ht="22.5" customHeight="1" x14ac:dyDescent="0.3">
      <c r="A12" s="51" t="s">
        <v>199</v>
      </c>
      <c r="B12" s="74">
        <v>1467720.4472000001</v>
      </c>
      <c r="C12" s="74">
        <v>1395020.5891</v>
      </c>
      <c r="D12" s="63">
        <f t="shared" si="5"/>
        <v>-4.9532496626786839</v>
      </c>
      <c r="E12" s="76">
        <f t="shared" si="0"/>
        <v>7.8785535133039737</v>
      </c>
      <c r="F12" s="74">
        <v>9891814.7581799999</v>
      </c>
      <c r="G12" s="74">
        <v>9471488.1251400001</v>
      </c>
      <c r="H12" s="63">
        <f t="shared" si="1"/>
        <v>-4.2492368014919828</v>
      </c>
      <c r="I12" s="65">
        <f t="shared" si="2"/>
        <v>8.3176215449286328</v>
      </c>
      <c r="J12" s="74">
        <v>20506532.218759999</v>
      </c>
      <c r="K12" s="74">
        <v>20079445.419360001</v>
      </c>
      <c r="L12" s="63">
        <f t="shared" si="3"/>
        <v>-2.0826866036827334</v>
      </c>
      <c r="M12" s="76">
        <f t="shared" si="4"/>
        <v>8.6857785959115219</v>
      </c>
    </row>
    <row r="13" spans="1:13" ht="22.5" customHeight="1" x14ac:dyDescent="0.3">
      <c r="A13" s="52" t="s">
        <v>200</v>
      </c>
      <c r="B13" s="74">
        <v>1317554.1216899999</v>
      </c>
      <c r="C13" s="74">
        <v>1448695.6205899999</v>
      </c>
      <c r="D13" s="63">
        <f t="shared" si="5"/>
        <v>9.9534050815147896</v>
      </c>
      <c r="E13" s="76">
        <f t="shared" si="0"/>
        <v>8.1816899768274727</v>
      </c>
      <c r="F13" s="74">
        <v>8991903.6768200006</v>
      </c>
      <c r="G13" s="74">
        <v>9022627.7997999992</v>
      </c>
      <c r="H13" s="63">
        <f t="shared" si="1"/>
        <v>0.34168652250136444</v>
      </c>
      <c r="I13" s="65">
        <f t="shared" si="2"/>
        <v>7.9234437490654841</v>
      </c>
      <c r="J13" s="74">
        <v>18046383.814180002</v>
      </c>
      <c r="K13" s="74">
        <v>18425321.215489998</v>
      </c>
      <c r="L13" s="63">
        <f t="shared" si="3"/>
        <v>2.0997968635258975</v>
      </c>
      <c r="M13" s="76">
        <f t="shared" si="4"/>
        <v>7.970253027107681</v>
      </c>
    </row>
    <row r="14" spans="1:13" ht="22.5" customHeight="1" x14ac:dyDescent="0.3">
      <c r="A14" s="51" t="s">
        <v>201</v>
      </c>
      <c r="B14" s="74">
        <v>1216652.9650099999</v>
      </c>
      <c r="C14" s="74">
        <v>1292649.9814299999</v>
      </c>
      <c r="D14" s="63">
        <f t="shared" si="5"/>
        <v>6.24640046139824</v>
      </c>
      <c r="E14" s="76">
        <f t="shared" si="0"/>
        <v>7.3004026838327922</v>
      </c>
      <c r="F14" s="74">
        <v>8550518.1763499994</v>
      </c>
      <c r="G14" s="74">
        <v>8306466.8512399998</v>
      </c>
      <c r="H14" s="63">
        <f t="shared" si="1"/>
        <v>-2.8542284815559444</v>
      </c>
      <c r="I14" s="65">
        <f t="shared" si="2"/>
        <v>7.2945293000711109</v>
      </c>
      <c r="J14" s="74">
        <v>17497728.427900001</v>
      </c>
      <c r="K14" s="74">
        <v>16955887.838180002</v>
      </c>
      <c r="L14" s="63">
        <f t="shared" si="3"/>
        <v>-3.0966338970951148</v>
      </c>
      <c r="M14" s="76">
        <f t="shared" si="4"/>
        <v>7.3346192877190779</v>
      </c>
    </row>
    <row r="15" spans="1:13" ht="22.5" customHeight="1" x14ac:dyDescent="0.3">
      <c r="A15" s="51" t="s">
        <v>202</v>
      </c>
      <c r="B15" s="74">
        <v>857108.37873999996</v>
      </c>
      <c r="C15" s="74">
        <v>834854.61820999999</v>
      </c>
      <c r="D15" s="63">
        <f t="shared" si="5"/>
        <v>-2.5963765005674446</v>
      </c>
      <c r="E15" s="76">
        <f t="shared" si="0"/>
        <v>4.7149460278861506</v>
      </c>
      <c r="F15" s="74">
        <v>5750120.19912</v>
      </c>
      <c r="G15" s="74">
        <v>6009964.1994899996</v>
      </c>
      <c r="H15" s="63">
        <f t="shared" si="1"/>
        <v>4.5189316287643191</v>
      </c>
      <c r="I15" s="65">
        <f t="shared" si="2"/>
        <v>5.2777986995775166</v>
      </c>
      <c r="J15" s="74">
        <v>11923942.090670001</v>
      </c>
      <c r="K15" s="74">
        <v>12303613.72538</v>
      </c>
      <c r="L15" s="63">
        <f t="shared" si="3"/>
        <v>3.1841116958046665</v>
      </c>
      <c r="M15" s="76">
        <f t="shared" si="4"/>
        <v>5.3221820880187947</v>
      </c>
    </row>
    <row r="16" spans="1:13" ht="22.5" customHeight="1" x14ac:dyDescent="0.3">
      <c r="A16" s="51" t="s">
        <v>203</v>
      </c>
      <c r="B16" s="74">
        <v>762577.37164999999</v>
      </c>
      <c r="C16" s="74">
        <v>850772.62633999996</v>
      </c>
      <c r="D16" s="63">
        <f t="shared" si="5"/>
        <v>11.565417224375619</v>
      </c>
      <c r="E16" s="76">
        <f t="shared" si="0"/>
        <v>4.8048449726453262</v>
      </c>
      <c r="F16" s="74">
        <v>5522524.1559199998</v>
      </c>
      <c r="G16" s="74">
        <v>5754682.0599499997</v>
      </c>
      <c r="H16" s="63">
        <f t="shared" si="1"/>
        <v>4.2038368230790395</v>
      </c>
      <c r="I16" s="65">
        <f t="shared" si="2"/>
        <v>5.0536163751297414</v>
      </c>
      <c r="J16" s="74">
        <v>11940917.2336</v>
      </c>
      <c r="K16" s="74">
        <v>11924985.329639999</v>
      </c>
      <c r="L16" s="63">
        <f t="shared" si="3"/>
        <v>-0.13342278192139773</v>
      </c>
      <c r="M16" s="76">
        <f t="shared" si="4"/>
        <v>5.1583985597968462</v>
      </c>
    </row>
    <row r="17" spans="1:13" ht="22.5" customHeight="1" x14ac:dyDescent="0.3">
      <c r="A17" s="51" t="s">
        <v>204</v>
      </c>
      <c r="B17" s="74">
        <v>256390.24007999999</v>
      </c>
      <c r="C17" s="74">
        <v>254617.09200999999</v>
      </c>
      <c r="D17" s="63">
        <f t="shared" si="5"/>
        <v>-0.69158173472076401</v>
      </c>
      <c r="E17" s="76">
        <f t="shared" si="0"/>
        <v>1.4379819197484462</v>
      </c>
      <c r="F17" s="74">
        <v>1662120.9292599999</v>
      </c>
      <c r="G17" s="74">
        <v>1739213.3051199999</v>
      </c>
      <c r="H17" s="63">
        <f t="shared" si="1"/>
        <v>4.6381929559314719</v>
      </c>
      <c r="I17" s="65">
        <f t="shared" si="2"/>
        <v>1.5273331779296109</v>
      </c>
      <c r="J17" s="74">
        <v>3249501.2000699998</v>
      </c>
      <c r="K17" s="74">
        <v>3564558.2349</v>
      </c>
      <c r="L17" s="63">
        <f t="shared" si="3"/>
        <v>9.695550653226821</v>
      </c>
      <c r="M17" s="76">
        <f t="shared" si="4"/>
        <v>1.5419232440913402</v>
      </c>
    </row>
    <row r="18" spans="1:13" ht="22.5" customHeight="1" x14ac:dyDescent="0.3">
      <c r="A18" s="51" t="s">
        <v>205</v>
      </c>
      <c r="B18" s="74">
        <v>222116.79824</v>
      </c>
      <c r="C18" s="74">
        <v>195199.34025000001</v>
      </c>
      <c r="D18" s="63">
        <f t="shared" si="5"/>
        <v>-12.118605257813659</v>
      </c>
      <c r="E18" s="76">
        <f t="shared" si="0"/>
        <v>1.1024127241831081</v>
      </c>
      <c r="F18" s="74">
        <v>1331250.15411</v>
      </c>
      <c r="G18" s="74">
        <v>1381778.1720100001</v>
      </c>
      <c r="H18" s="63">
        <f t="shared" si="1"/>
        <v>3.7955314216493239</v>
      </c>
      <c r="I18" s="65">
        <f t="shared" si="2"/>
        <v>1.2134426757413683</v>
      </c>
      <c r="J18" s="74">
        <v>2653262.3508600001</v>
      </c>
      <c r="K18" s="74">
        <v>2688525.51664</v>
      </c>
      <c r="L18" s="63">
        <f t="shared" si="3"/>
        <v>1.3290493406567994</v>
      </c>
      <c r="M18" s="76">
        <f t="shared" si="4"/>
        <v>1.1629772087469328</v>
      </c>
    </row>
    <row r="19" spans="1:13" ht="22.5" customHeight="1" x14ac:dyDescent="0.3">
      <c r="A19" s="51" t="s">
        <v>206</v>
      </c>
      <c r="B19" s="74">
        <v>184071.41631999999</v>
      </c>
      <c r="C19" s="74">
        <v>204356.70851999999</v>
      </c>
      <c r="D19" s="63">
        <f t="shared" si="5"/>
        <v>11.020337978350161</v>
      </c>
      <c r="E19" s="76">
        <f t="shared" si="0"/>
        <v>1.1541301085141682</v>
      </c>
      <c r="F19" s="74">
        <v>1292127.40074</v>
      </c>
      <c r="G19" s="74">
        <v>1318220.9311800001</v>
      </c>
      <c r="H19" s="63">
        <f t="shared" si="1"/>
        <v>2.0194239689566511</v>
      </c>
      <c r="I19" s="65">
        <f t="shared" si="2"/>
        <v>1.1576283128155835</v>
      </c>
      <c r="J19" s="74">
        <v>2725935.8960500001</v>
      </c>
      <c r="K19" s="74">
        <v>2628755.7296600002</v>
      </c>
      <c r="L19" s="63">
        <f t="shared" si="3"/>
        <v>-3.5650202387671039</v>
      </c>
      <c r="M19" s="76">
        <f t="shared" si="4"/>
        <v>1.1371225536212226</v>
      </c>
    </row>
    <row r="20" spans="1:13" ht="22.5" customHeight="1" x14ac:dyDescent="0.3">
      <c r="A20" s="51" t="s">
        <v>207</v>
      </c>
      <c r="B20" s="74">
        <v>125753.69027000001</v>
      </c>
      <c r="C20" s="74">
        <v>120118.14421</v>
      </c>
      <c r="D20" s="63">
        <f t="shared" si="5"/>
        <v>-4.4814160506146461</v>
      </c>
      <c r="E20" s="76">
        <f t="shared" si="0"/>
        <v>0.67838226508742283</v>
      </c>
      <c r="F20" s="74">
        <v>968168.88752999995</v>
      </c>
      <c r="G20" s="74">
        <v>923487.69996999996</v>
      </c>
      <c r="H20" s="63">
        <f t="shared" si="1"/>
        <v>-4.615019975904306</v>
      </c>
      <c r="I20" s="65">
        <f t="shared" si="2"/>
        <v>0.81098356332823074</v>
      </c>
      <c r="J20" s="74">
        <v>1830589.7672600001</v>
      </c>
      <c r="K20" s="74">
        <v>1968298.49291</v>
      </c>
      <c r="L20" s="63">
        <f t="shared" si="3"/>
        <v>7.522642599282106</v>
      </c>
      <c r="M20" s="76">
        <f t="shared" si="4"/>
        <v>0.85142814271149825</v>
      </c>
    </row>
    <row r="21" spans="1:13" ht="22.5" customHeight="1" x14ac:dyDescent="0.3">
      <c r="A21" s="51" t="s">
        <v>208</v>
      </c>
      <c r="B21" s="74">
        <v>85406.913610000003</v>
      </c>
      <c r="C21" s="74">
        <v>121268.90049</v>
      </c>
      <c r="D21" s="63">
        <f t="shared" si="5"/>
        <v>41.989559585022917</v>
      </c>
      <c r="E21" s="76">
        <f t="shared" si="0"/>
        <v>0.68488130531922309</v>
      </c>
      <c r="F21" s="74">
        <v>669153.50785000005</v>
      </c>
      <c r="G21" s="74">
        <v>707325.17466999998</v>
      </c>
      <c r="H21" s="63">
        <f t="shared" si="1"/>
        <v>5.7044708534288411</v>
      </c>
      <c r="I21" s="65">
        <f t="shared" si="2"/>
        <v>0.62115509562745064</v>
      </c>
      <c r="J21" s="74">
        <v>1275700.57819</v>
      </c>
      <c r="K21" s="74">
        <v>1470679.3819599999</v>
      </c>
      <c r="L21" s="63">
        <f t="shared" si="3"/>
        <v>15.284057019605754</v>
      </c>
      <c r="M21" s="76">
        <f t="shared" si="4"/>
        <v>0.63617272441998063</v>
      </c>
    </row>
    <row r="22" spans="1:13" ht="22.5" customHeight="1" x14ac:dyDescent="0.3">
      <c r="A22" s="51" t="s">
        <v>209</v>
      </c>
      <c r="B22" s="74">
        <v>3474.7634800000001</v>
      </c>
      <c r="C22" s="74">
        <v>352.80590000000001</v>
      </c>
      <c r="D22" s="63">
        <f t="shared" si="5"/>
        <v>-89.846621157650702</v>
      </c>
      <c r="E22" s="76">
        <f t="shared" si="0"/>
        <v>1.992515511726343E-3</v>
      </c>
      <c r="F22" s="74">
        <v>51372.701959999999</v>
      </c>
      <c r="G22" s="74">
        <v>5056.6943700000002</v>
      </c>
      <c r="H22" s="63">
        <f t="shared" si="1"/>
        <v>-90.156845606568908</v>
      </c>
      <c r="I22" s="65">
        <f t="shared" si="2"/>
        <v>4.4406612226428385E-3</v>
      </c>
      <c r="J22" s="74">
        <v>68335.615839999999</v>
      </c>
      <c r="K22" s="74">
        <v>27761.07776</v>
      </c>
      <c r="L22" s="63">
        <f t="shared" si="3"/>
        <v>-59.375389511379574</v>
      </c>
      <c r="M22" s="76">
        <f t="shared" si="4"/>
        <v>1.2008627229054662E-2</v>
      </c>
    </row>
    <row r="23" spans="1:13" ht="24" customHeight="1" x14ac:dyDescent="0.25">
      <c r="A23" s="67" t="s">
        <v>41</v>
      </c>
      <c r="B23" s="75">
        <f>SUM(B9:B22)</f>
        <v>16110176.656649999</v>
      </c>
      <c r="C23" s="75">
        <f>SUM(C9:C22)</f>
        <v>17706557.260089993</v>
      </c>
      <c r="D23" s="73">
        <f t="shared" si="5"/>
        <v>9.9091439992437103</v>
      </c>
      <c r="E23" s="77">
        <f t="shared" si="0"/>
        <v>100</v>
      </c>
      <c r="F23" s="66">
        <f>SUM(F9:F22)</f>
        <v>108615552.58935998</v>
      </c>
      <c r="G23" s="66">
        <f>SUM(G9:G22)</f>
        <v>113872554.47940999</v>
      </c>
      <c r="H23" s="73">
        <f>(G23-F23)/F23*100</f>
        <v>4.8400084193513431</v>
      </c>
      <c r="I23" s="69">
        <f t="shared" si="2"/>
        <v>100</v>
      </c>
      <c r="J23" s="75">
        <f>SUM(J9:J22)</f>
        <v>222437239.37371999</v>
      </c>
      <c r="K23" s="75">
        <f>SUM(K9:K22)</f>
        <v>231176113.89279005</v>
      </c>
      <c r="L23" s="73">
        <f t="shared" si="3"/>
        <v>3.9286922206347614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42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166</v>
      </c>
      <c r="C5" s="78">
        <v>1577868.9094400001</v>
      </c>
      <c r="D5" s="78">
        <v>1486639.5968899999</v>
      </c>
      <c r="E5" s="78">
        <v>1667473.2760399999</v>
      </c>
      <c r="F5" s="78">
        <v>1590441.2097</v>
      </c>
      <c r="G5" s="78">
        <v>1828759.18502</v>
      </c>
      <c r="H5" s="78">
        <v>1571547.6349200001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9722729.8120099995</v>
      </c>
      <c r="P5" s="56">
        <f t="shared" ref="P5:P24" si="0">O5/O$26*100</f>
        <v>8.5382556459362</v>
      </c>
    </row>
    <row r="6" spans="1:16" x14ac:dyDescent="0.25">
      <c r="A6" s="53" t="s">
        <v>97</v>
      </c>
      <c r="B6" s="54" t="s">
        <v>167</v>
      </c>
      <c r="C6" s="78">
        <v>1085467.4447999999</v>
      </c>
      <c r="D6" s="78">
        <v>986147.55180999998</v>
      </c>
      <c r="E6" s="78">
        <v>1037382.63509</v>
      </c>
      <c r="F6" s="78">
        <v>1040996.59982</v>
      </c>
      <c r="G6" s="78">
        <v>1344357.1802600001</v>
      </c>
      <c r="H6" s="78">
        <v>1065405.2006699999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6559756.6124499999</v>
      </c>
      <c r="P6" s="56">
        <f t="shared" si="0"/>
        <v>5.760612504425823</v>
      </c>
    </row>
    <row r="7" spans="1:16" x14ac:dyDescent="0.25">
      <c r="A7" s="53" t="s">
        <v>96</v>
      </c>
      <c r="B7" s="54" t="s">
        <v>168</v>
      </c>
      <c r="C7" s="78">
        <v>932585.50569000002</v>
      </c>
      <c r="D7" s="78">
        <v>1058867.3351100001</v>
      </c>
      <c r="E7" s="78">
        <v>1173954.25024</v>
      </c>
      <c r="F7" s="78">
        <v>1024416.35402</v>
      </c>
      <c r="G7" s="78">
        <v>1143710.7262200001</v>
      </c>
      <c r="H7" s="78">
        <v>1019467.37511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6353001.5463899998</v>
      </c>
      <c r="P7" s="56">
        <f t="shared" si="0"/>
        <v>5.5790454297209298</v>
      </c>
    </row>
    <row r="8" spans="1:16" x14ac:dyDescent="0.25">
      <c r="A8" s="53" t="s">
        <v>95</v>
      </c>
      <c r="B8" s="54" t="s">
        <v>169</v>
      </c>
      <c r="C8" s="78">
        <v>1078269.852</v>
      </c>
      <c r="D8" s="78">
        <v>928530.19533000002</v>
      </c>
      <c r="E8" s="78">
        <v>1116829.52278</v>
      </c>
      <c r="F8" s="78">
        <v>976292.76729999995</v>
      </c>
      <c r="G8" s="78">
        <v>1263660.2669200001</v>
      </c>
      <c r="H8" s="78">
        <v>952311.39604000002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6315894.0003699996</v>
      </c>
      <c r="P8" s="56">
        <f t="shared" si="0"/>
        <v>5.5464585204435854</v>
      </c>
    </row>
    <row r="9" spans="1:16" x14ac:dyDescent="0.25">
      <c r="A9" s="53" t="s">
        <v>94</v>
      </c>
      <c r="B9" s="54" t="s">
        <v>171</v>
      </c>
      <c r="C9" s="78">
        <v>773272.01278999995</v>
      </c>
      <c r="D9" s="78">
        <v>767627.52639000001</v>
      </c>
      <c r="E9" s="78">
        <v>852792.60080000001</v>
      </c>
      <c r="F9" s="78">
        <v>845779.73950000003</v>
      </c>
      <c r="G9" s="78">
        <v>1026507.1145500001</v>
      </c>
      <c r="H9" s="78">
        <v>814727.26615000004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5080706.2601800002</v>
      </c>
      <c r="P9" s="56">
        <f t="shared" si="0"/>
        <v>4.4617478578639194</v>
      </c>
    </row>
    <row r="10" spans="1:16" x14ac:dyDescent="0.25">
      <c r="A10" s="53" t="s">
        <v>93</v>
      </c>
      <c r="B10" s="54" t="s">
        <v>170</v>
      </c>
      <c r="C10" s="78">
        <v>793297.19053000002</v>
      </c>
      <c r="D10" s="78">
        <v>704049.33765</v>
      </c>
      <c r="E10" s="78">
        <v>905800.98531999998</v>
      </c>
      <c r="F10" s="78">
        <v>815887.29310999997</v>
      </c>
      <c r="G10" s="78">
        <v>917755.13356999995</v>
      </c>
      <c r="H10" s="78">
        <v>838357.79883999994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4975147.7390200002</v>
      </c>
      <c r="P10" s="56">
        <f t="shared" si="0"/>
        <v>4.3690490318451474</v>
      </c>
    </row>
    <row r="11" spans="1:16" x14ac:dyDescent="0.25">
      <c r="A11" s="53" t="s">
        <v>92</v>
      </c>
      <c r="B11" s="54" t="s">
        <v>173</v>
      </c>
      <c r="C11" s="78">
        <v>823260.40072000003</v>
      </c>
      <c r="D11" s="78">
        <v>883240.66928999999</v>
      </c>
      <c r="E11" s="78">
        <v>851760.31262999994</v>
      </c>
      <c r="F11" s="78">
        <v>717920.25106000004</v>
      </c>
      <c r="G11" s="78">
        <v>956159.51633000001</v>
      </c>
      <c r="H11" s="78">
        <v>630678.19646000001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4863019.3464900004</v>
      </c>
      <c r="P11" s="56">
        <f t="shared" si="0"/>
        <v>4.2705807107974492</v>
      </c>
    </row>
    <row r="12" spans="1:16" x14ac:dyDescent="0.25">
      <c r="A12" s="53" t="s">
        <v>91</v>
      </c>
      <c r="B12" s="54" t="s">
        <v>172</v>
      </c>
      <c r="C12" s="78">
        <v>569393.90867000003</v>
      </c>
      <c r="D12" s="78">
        <v>558743.90420999995</v>
      </c>
      <c r="E12" s="78">
        <v>839458.88506999996</v>
      </c>
      <c r="F12" s="78">
        <v>568409.42590999999</v>
      </c>
      <c r="G12" s="78">
        <v>756983.13853999996</v>
      </c>
      <c r="H12" s="78">
        <v>730330.65737999999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4023319.9197800001</v>
      </c>
      <c r="P12" s="56">
        <f t="shared" si="0"/>
        <v>3.5331778918751509</v>
      </c>
    </row>
    <row r="13" spans="1:16" x14ac:dyDescent="0.25">
      <c r="A13" s="53" t="s">
        <v>90</v>
      </c>
      <c r="B13" s="54" t="s">
        <v>174</v>
      </c>
      <c r="C13" s="78">
        <v>542663.30779999995</v>
      </c>
      <c r="D13" s="78">
        <v>551600.33672000002</v>
      </c>
      <c r="E13" s="78">
        <v>601081.63145999995</v>
      </c>
      <c r="F13" s="78">
        <v>566434.46756999998</v>
      </c>
      <c r="G13" s="78">
        <v>671117.82268999994</v>
      </c>
      <c r="H13" s="78">
        <v>582190.85978000006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3515088.4260200001</v>
      </c>
      <c r="P13" s="56">
        <f t="shared" si="0"/>
        <v>3.0868618361025573</v>
      </c>
    </row>
    <row r="14" spans="1:16" x14ac:dyDescent="0.25">
      <c r="A14" s="53" t="s">
        <v>89</v>
      </c>
      <c r="B14" s="54" t="s">
        <v>210</v>
      </c>
      <c r="C14" s="78">
        <v>864890.82770000002</v>
      </c>
      <c r="D14" s="78">
        <v>597443.94541000004</v>
      </c>
      <c r="E14" s="78">
        <v>379289.74906</v>
      </c>
      <c r="F14" s="78">
        <v>534170.59071999998</v>
      </c>
      <c r="G14" s="78">
        <v>543273.48508000001</v>
      </c>
      <c r="H14" s="78">
        <v>336335.76063999999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3255404.35861</v>
      </c>
      <c r="P14" s="56">
        <f t="shared" si="0"/>
        <v>2.85881384982773</v>
      </c>
    </row>
    <row r="15" spans="1:16" x14ac:dyDescent="0.25">
      <c r="A15" s="53" t="s">
        <v>88</v>
      </c>
      <c r="B15" s="54" t="s">
        <v>211</v>
      </c>
      <c r="C15" s="78">
        <v>424283.06066000002</v>
      </c>
      <c r="D15" s="78">
        <v>483286.74273</v>
      </c>
      <c r="E15" s="78">
        <v>550244.29041999998</v>
      </c>
      <c r="F15" s="78">
        <v>511130.83519999997</v>
      </c>
      <c r="G15" s="78">
        <v>515746.72489000001</v>
      </c>
      <c r="H15" s="78">
        <v>446456.45387999999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2931148.1077800002</v>
      </c>
      <c r="P15" s="56">
        <f t="shared" si="0"/>
        <v>2.5740602036902573</v>
      </c>
    </row>
    <row r="16" spans="1:16" x14ac:dyDescent="0.25">
      <c r="A16" s="53" t="s">
        <v>87</v>
      </c>
      <c r="B16" s="54" t="s">
        <v>175</v>
      </c>
      <c r="C16" s="78">
        <v>429367.24177999998</v>
      </c>
      <c r="D16" s="78">
        <v>463567.43429</v>
      </c>
      <c r="E16" s="78">
        <v>535770.74939000001</v>
      </c>
      <c r="F16" s="78">
        <v>464516.79943999997</v>
      </c>
      <c r="G16" s="78">
        <v>493399.55910000001</v>
      </c>
      <c r="H16" s="78">
        <v>459826.28574000002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2846448.0697400002</v>
      </c>
      <c r="P16" s="56">
        <f t="shared" si="0"/>
        <v>2.4996787704930989</v>
      </c>
    </row>
    <row r="17" spans="1:16" x14ac:dyDescent="0.25">
      <c r="A17" s="53" t="s">
        <v>86</v>
      </c>
      <c r="B17" s="54" t="s">
        <v>212</v>
      </c>
      <c r="C17" s="78">
        <v>360107.56277000002</v>
      </c>
      <c r="D17" s="78">
        <v>384933.17350999999</v>
      </c>
      <c r="E17" s="78">
        <v>363611.74939999997</v>
      </c>
      <c r="F17" s="78">
        <v>388625.40753999999</v>
      </c>
      <c r="G17" s="78">
        <v>431050.87031999999</v>
      </c>
      <c r="H17" s="78">
        <v>386194.56757000001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2314523.3311100001</v>
      </c>
      <c r="P17" s="56">
        <f t="shared" si="0"/>
        <v>2.0325559057591032</v>
      </c>
    </row>
    <row r="18" spans="1:16" x14ac:dyDescent="0.25">
      <c r="A18" s="53" t="s">
        <v>85</v>
      </c>
      <c r="B18" s="54" t="s">
        <v>213</v>
      </c>
      <c r="C18" s="78">
        <v>365562.91120999999</v>
      </c>
      <c r="D18" s="78">
        <v>348869.83662000002</v>
      </c>
      <c r="E18" s="78">
        <v>466720.34551000001</v>
      </c>
      <c r="F18" s="78">
        <v>384724.86566000001</v>
      </c>
      <c r="G18" s="78">
        <v>347618.61252000002</v>
      </c>
      <c r="H18" s="78">
        <v>322787.87625999999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2236284.44778</v>
      </c>
      <c r="P18" s="56">
        <f t="shared" si="0"/>
        <v>1.9638484953671227</v>
      </c>
    </row>
    <row r="19" spans="1:16" x14ac:dyDescent="0.25">
      <c r="A19" s="53" t="s">
        <v>84</v>
      </c>
      <c r="B19" s="54" t="s">
        <v>214</v>
      </c>
      <c r="C19" s="78">
        <v>255439.28875000001</v>
      </c>
      <c r="D19" s="78">
        <v>240522.73699</v>
      </c>
      <c r="E19" s="78">
        <v>387313.55463000003</v>
      </c>
      <c r="F19" s="78">
        <v>294234.07657999999</v>
      </c>
      <c r="G19" s="78">
        <v>342749.96065000002</v>
      </c>
      <c r="H19" s="78">
        <v>292531.69510999997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1812791.31271</v>
      </c>
      <c r="P19" s="56">
        <f t="shared" si="0"/>
        <v>1.5919475250182273</v>
      </c>
    </row>
    <row r="20" spans="1:16" x14ac:dyDescent="0.25">
      <c r="A20" s="53" t="s">
        <v>83</v>
      </c>
      <c r="B20" s="54" t="s">
        <v>215</v>
      </c>
      <c r="C20" s="78">
        <v>283306.89143000002</v>
      </c>
      <c r="D20" s="78">
        <v>270953.57565000001</v>
      </c>
      <c r="E20" s="78">
        <v>354096.69595000002</v>
      </c>
      <c r="F20" s="78">
        <v>257384.96333999999</v>
      </c>
      <c r="G20" s="78">
        <v>315433.56316000002</v>
      </c>
      <c r="H20" s="78">
        <v>315571.24719000002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1796746.9367200001</v>
      </c>
      <c r="P20" s="56">
        <f t="shared" si="0"/>
        <v>1.5778577594348082</v>
      </c>
    </row>
    <row r="21" spans="1:16" x14ac:dyDescent="0.25">
      <c r="A21" s="53" t="s">
        <v>82</v>
      </c>
      <c r="B21" s="54" t="s">
        <v>216</v>
      </c>
      <c r="C21" s="78">
        <v>376009.74303999997</v>
      </c>
      <c r="D21" s="78">
        <v>257841.62779</v>
      </c>
      <c r="E21" s="78">
        <v>298074.49754000001</v>
      </c>
      <c r="F21" s="78">
        <v>226391.46281</v>
      </c>
      <c r="G21" s="78">
        <v>289720.38104000001</v>
      </c>
      <c r="H21" s="78">
        <v>295729.90935999999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1743767.62158</v>
      </c>
      <c r="P21" s="56">
        <f t="shared" si="0"/>
        <v>1.53133266356583</v>
      </c>
    </row>
    <row r="22" spans="1:16" x14ac:dyDescent="0.25">
      <c r="A22" s="53" t="s">
        <v>81</v>
      </c>
      <c r="B22" s="54" t="s">
        <v>217</v>
      </c>
      <c r="C22" s="78">
        <v>233319.69467</v>
      </c>
      <c r="D22" s="78">
        <v>229887.77238000001</v>
      </c>
      <c r="E22" s="78">
        <v>271147.91843000002</v>
      </c>
      <c r="F22" s="78">
        <v>275171.29304000002</v>
      </c>
      <c r="G22" s="78">
        <v>317075.52594999998</v>
      </c>
      <c r="H22" s="78">
        <v>267015.79960999999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1593618.0040800001</v>
      </c>
      <c r="P22" s="56">
        <f t="shared" si="0"/>
        <v>1.3994750634738347</v>
      </c>
    </row>
    <row r="23" spans="1:16" x14ac:dyDescent="0.25">
      <c r="A23" s="53" t="s">
        <v>80</v>
      </c>
      <c r="B23" s="54" t="s">
        <v>218</v>
      </c>
      <c r="C23" s="78">
        <v>255265.72651000001</v>
      </c>
      <c r="D23" s="78">
        <v>298317.84649000003</v>
      </c>
      <c r="E23" s="78">
        <v>264184.97103999997</v>
      </c>
      <c r="F23" s="78">
        <v>218681.07375000001</v>
      </c>
      <c r="G23" s="78">
        <v>287140.59976999997</v>
      </c>
      <c r="H23" s="78">
        <v>256584.43218999999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1580174.6497500001</v>
      </c>
      <c r="P23" s="56">
        <f t="shared" si="0"/>
        <v>1.3876694493893358</v>
      </c>
    </row>
    <row r="24" spans="1:16" x14ac:dyDescent="0.25">
      <c r="A24" s="53" t="s">
        <v>79</v>
      </c>
      <c r="B24" s="54" t="s">
        <v>219</v>
      </c>
      <c r="C24" s="78">
        <v>213561.22993</v>
      </c>
      <c r="D24" s="78">
        <v>276800.06796999997</v>
      </c>
      <c r="E24" s="78">
        <v>226202.74346</v>
      </c>
      <c r="F24" s="78">
        <v>229026.74507999999</v>
      </c>
      <c r="G24" s="78">
        <v>227897.99213999999</v>
      </c>
      <c r="H24" s="78">
        <v>195392.80955000001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1368881.58813</v>
      </c>
      <c r="P24" s="56">
        <f t="shared" si="0"/>
        <v>1.2021172216502056</v>
      </c>
    </row>
    <row r="25" spans="1:16" x14ac:dyDescent="0.25">
      <c r="A25" s="57"/>
      <c r="B25" s="152" t="s">
        <v>78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74888452.090699986</v>
      </c>
      <c r="P25" s="59">
        <f>SUM(P5:P24)</f>
        <v>65.765146336680317</v>
      </c>
    </row>
    <row r="26" spans="1:16" ht="13.5" customHeight="1" x14ac:dyDescent="0.25">
      <c r="A26" s="57"/>
      <c r="B26" s="153" t="s">
        <v>77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113872554.47940999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2025-07-01T15:35:38Z</dcterms:modified>
</cp:coreProperties>
</file>