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3.100\share\EKONOMIK ARASTIRMALAR\SUBE\Ihracat Rakam Açıklama Dosyaları\2026\202501 - Ocak\dağıtım\tam\"/>
    </mc:Choice>
  </mc:AlternateContent>
  <xr:revisionPtr revIDLastSave="0" documentId="13_ncr:1_{DE76FCEF-2D4F-42DF-9930-0590FC2D072F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6_AYLIK_IHR" sheetId="22" r:id="rId14"/>
  </sheets>
  <definedNames>
    <definedName name="_xlnm._FilterDatabase" localSheetId="13" hidden="1">'2002_2026_AYLIK_IHR'!$A$1:$O$84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44" i="1"/>
  <c r="M44" i="1" s="1"/>
  <c r="J44" i="1"/>
  <c r="G44" i="1"/>
  <c r="H44" i="1" s="1"/>
  <c r="F44" i="1"/>
  <c r="C44" i="1"/>
  <c r="E44" i="1" s="1"/>
  <c r="B44" i="1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C24" i="22"/>
  <c r="K29" i="1"/>
  <c r="J29" i="1"/>
  <c r="G29" i="1"/>
  <c r="F29" i="1"/>
  <c r="C29" i="1"/>
  <c r="B29" i="1"/>
  <c r="C2" i="22"/>
  <c r="O84" i="22"/>
  <c r="L44" i="1" l="1"/>
  <c r="I44" i="1"/>
  <c r="D44" i="1"/>
  <c r="O83" i="22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J45" i="2"/>
  <c r="D57" i="22"/>
  <c r="E57" i="22"/>
  <c r="F57" i="22"/>
  <c r="G57" i="22"/>
  <c r="H57" i="22"/>
  <c r="I57" i="22"/>
  <c r="J57" i="22"/>
  <c r="K57" i="22"/>
  <c r="L57" i="22"/>
  <c r="M57" i="22"/>
  <c r="N57" i="22"/>
  <c r="C57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K37" i="2"/>
  <c r="K36" i="2"/>
  <c r="K35" i="2"/>
  <c r="K34" i="2"/>
  <c r="K33" i="2"/>
  <c r="K32" i="2"/>
  <c r="K31" i="2"/>
  <c r="K30" i="2"/>
  <c r="K28" i="2"/>
  <c r="L28" i="2" s="1"/>
  <c r="G28" i="3" s="1"/>
  <c r="K26" i="2"/>
  <c r="K25" i="2"/>
  <c r="K24" i="2"/>
  <c r="K21" i="2"/>
  <c r="K19" i="2"/>
  <c r="K17" i="2"/>
  <c r="K16" i="2"/>
  <c r="K15" i="2"/>
  <c r="K14" i="2"/>
  <c r="K13" i="2"/>
  <c r="K12" i="2"/>
  <c r="K11" i="2"/>
  <c r="K10" i="2"/>
  <c r="J42" i="2"/>
  <c r="J40" i="2"/>
  <c r="J39" i="2"/>
  <c r="J38" i="2"/>
  <c r="J37" i="2"/>
  <c r="J36" i="2"/>
  <c r="L36" i="2" s="1"/>
  <c r="G36" i="3" s="1"/>
  <c r="J35" i="2"/>
  <c r="L35" i="2" s="1"/>
  <c r="G35" i="3" s="1"/>
  <c r="J34" i="2"/>
  <c r="L34" i="2" s="1"/>
  <c r="G34" i="3" s="1"/>
  <c r="J33" i="2"/>
  <c r="J32" i="2"/>
  <c r="J31" i="2"/>
  <c r="J30" i="2"/>
  <c r="J28" i="2"/>
  <c r="J26" i="2"/>
  <c r="J25" i="2"/>
  <c r="J24" i="2"/>
  <c r="J21" i="2"/>
  <c r="L21" i="2" s="1"/>
  <c r="G21" i="3" s="1"/>
  <c r="J19" i="2"/>
  <c r="J17" i="2"/>
  <c r="J16" i="2"/>
  <c r="J15" i="2"/>
  <c r="J14" i="2"/>
  <c r="J13" i="2"/>
  <c r="J12" i="2"/>
  <c r="J11" i="2"/>
  <c r="J10" i="2"/>
  <c r="G42" i="2"/>
  <c r="G40" i="2"/>
  <c r="G39" i="2"/>
  <c r="G38" i="2"/>
  <c r="G37" i="2"/>
  <c r="G36" i="2"/>
  <c r="G35" i="2"/>
  <c r="G34" i="2"/>
  <c r="G33" i="2"/>
  <c r="G32" i="2"/>
  <c r="G31" i="2"/>
  <c r="G30" i="2"/>
  <c r="G28" i="2"/>
  <c r="G26" i="2"/>
  <c r="G25" i="2"/>
  <c r="G24" i="2"/>
  <c r="G21" i="2"/>
  <c r="G19" i="2"/>
  <c r="G17" i="2"/>
  <c r="G16" i="2"/>
  <c r="G15" i="2"/>
  <c r="G14" i="2"/>
  <c r="G13" i="2"/>
  <c r="G12" i="2"/>
  <c r="G11" i="2"/>
  <c r="G10" i="2"/>
  <c r="F42" i="2"/>
  <c r="F40" i="2"/>
  <c r="H40" i="2" s="1"/>
  <c r="E40" i="3" s="1"/>
  <c r="F39" i="2"/>
  <c r="F38" i="2"/>
  <c r="F37" i="2"/>
  <c r="F36" i="2"/>
  <c r="F35" i="2"/>
  <c r="F34" i="2"/>
  <c r="F33" i="2"/>
  <c r="F32" i="2"/>
  <c r="F31" i="2"/>
  <c r="H31" i="2" s="1"/>
  <c r="E31" i="3" s="1"/>
  <c r="F30" i="2"/>
  <c r="F28" i="2"/>
  <c r="F26" i="2"/>
  <c r="F25" i="2"/>
  <c r="F24" i="2"/>
  <c r="H24" i="2" s="1"/>
  <c r="E24" i="3" s="1"/>
  <c r="F21" i="2"/>
  <c r="F19" i="2"/>
  <c r="F17" i="2"/>
  <c r="F16" i="2"/>
  <c r="F15" i="2"/>
  <c r="F14" i="2"/>
  <c r="F13" i="2"/>
  <c r="F12" i="2"/>
  <c r="H12" i="2" s="1"/>
  <c r="E12" i="3" s="1"/>
  <c r="F11" i="2"/>
  <c r="H11" i="2" s="1"/>
  <c r="E11" i="3" s="1"/>
  <c r="F10" i="2"/>
  <c r="H10" i="2" s="1"/>
  <c r="E10" i="3" s="1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D28" i="2" s="1"/>
  <c r="C28" i="3" s="1"/>
  <c r="C26" i="2"/>
  <c r="C25" i="2"/>
  <c r="C24" i="2"/>
  <c r="C21" i="2"/>
  <c r="D21" i="2" s="1"/>
  <c r="C21" i="3" s="1"/>
  <c r="C19" i="2"/>
  <c r="C17" i="2"/>
  <c r="C16" i="2"/>
  <c r="C15" i="2"/>
  <c r="C14" i="2"/>
  <c r="C13" i="2"/>
  <c r="C12" i="2"/>
  <c r="C11" i="2"/>
  <c r="C10" i="2"/>
  <c r="B42" i="2"/>
  <c r="B40" i="2"/>
  <c r="B39" i="2"/>
  <c r="D39" i="2" s="1"/>
  <c r="C39" i="3" s="1"/>
  <c r="B38" i="2"/>
  <c r="D38" i="2" s="1"/>
  <c r="C38" i="3" s="1"/>
  <c r="B37" i="2"/>
  <c r="B36" i="2"/>
  <c r="B35" i="2"/>
  <c r="B34" i="2"/>
  <c r="D34" i="2" s="1"/>
  <c r="C34" i="3" s="1"/>
  <c r="B33" i="2"/>
  <c r="B32" i="2"/>
  <c r="B31" i="2"/>
  <c r="B30" i="2"/>
  <c r="B28" i="2"/>
  <c r="B26" i="2"/>
  <c r="B25" i="2"/>
  <c r="B24" i="2"/>
  <c r="B21" i="2"/>
  <c r="B19" i="2"/>
  <c r="B17" i="2"/>
  <c r="D17" i="2" s="1"/>
  <c r="C17" i="3" s="1"/>
  <c r="B16" i="2"/>
  <c r="D16" i="2" s="1"/>
  <c r="C16" i="3" s="1"/>
  <c r="B15" i="2"/>
  <c r="B14" i="2"/>
  <c r="D14" i="2" s="1"/>
  <c r="C14" i="3" s="1"/>
  <c r="B13" i="2"/>
  <c r="B12" i="2"/>
  <c r="B11" i="2"/>
  <c r="B10" i="2"/>
  <c r="C7" i="2"/>
  <c r="B7" i="2"/>
  <c r="F6" i="2"/>
  <c r="B6" i="2"/>
  <c r="K41" i="1"/>
  <c r="K41" i="2" s="1"/>
  <c r="J41" i="1"/>
  <c r="J41" i="2" s="1"/>
  <c r="G41" i="1"/>
  <c r="G41" i="2" s="1"/>
  <c r="F41" i="1"/>
  <c r="C41" i="1"/>
  <c r="C41" i="2" s="1"/>
  <c r="B41" i="1"/>
  <c r="B41" i="2" s="1"/>
  <c r="K29" i="2"/>
  <c r="J29" i="2"/>
  <c r="G29" i="2"/>
  <c r="C29" i="2"/>
  <c r="B29" i="2"/>
  <c r="K27" i="1"/>
  <c r="J27" i="1"/>
  <c r="J22" i="1" s="1"/>
  <c r="J22" i="2" s="1"/>
  <c r="G27" i="1"/>
  <c r="G27" i="2" s="1"/>
  <c r="F27" i="1"/>
  <c r="F27" i="2" s="1"/>
  <c r="C27" i="1"/>
  <c r="B27" i="1"/>
  <c r="B27" i="2" s="1"/>
  <c r="K23" i="1"/>
  <c r="J23" i="1"/>
  <c r="J23" i="2" s="1"/>
  <c r="G23" i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 s="1"/>
  <c r="B20" i="1"/>
  <c r="B20" i="2" s="1"/>
  <c r="K18" i="1"/>
  <c r="K18" i="2" s="1"/>
  <c r="J18" i="1"/>
  <c r="J18" i="2" s="1"/>
  <c r="G18" i="1"/>
  <c r="F18" i="1"/>
  <c r="F18" i="2" s="1"/>
  <c r="C18" i="1"/>
  <c r="C18" i="2" s="1"/>
  <c r="B18" i="1"/>
  <c r="B18" i="2" s="1"/>
  <c r="K9" i="1"/>
  <c r="K9" i="2" s="1"/>
  <c r="J9" i="1"/>
  <c r="G9" i="1"/>
  <c r="G9" i="2" s="1"/>
  <c r="F9" i="1"/>
  <c r="C9" i="1"/>
  <c r="C9" i="2" s="1"/>
  <c r="B9" i="1"/>
  <c r="B9" i="2" s="1"/>
  <c r="F45" i="2"/>
  <c r="C45" i="2"/>
  <c r="C44" i="2"/>
  <c r="B45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19" i="1"/>
  <c r="F19" i="3" s="1"/>
  <c r="L18" i="1"/>
  <c r="F18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D45" i="3"/>
  <c r="B45" i="3"/>
  <c r="H42" i="1"/>
  <c r="D42" i="3" s="1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 s="1"/>
  <c r="H35" i="1"/>
  <c r="D35" i="3" s="1"/>
  <c r="D35" i="1"/>
  <c r="B35" i="3" s="1"/>
  <c r="H34" i="1"/>
  <c r="D34" i="3" s="1"/>
  <c r="D34" i="1"/>
  <c r="B34" i="3" s="1"/>
  <c r="H33" i="1"/>
  <c r="D33" i="3" s="1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1" i="1"/>
  <c r="D21" i="3" s="1"/>
  <c r="D21" i="1"/>
  <c r="B21" i="3" s="1"/>
  <c r="H19" i="1"/>
  <c r="D19" i="3" s="1"/>
  <c r="D19" i="1"/>
  <c r="B19" i="3" s="1"/>
  <c r="H17" i="1"/>
  <c r="D17" i="3"/>
  <c r="D17" i="1"/>
  <c r="B17" i="3" s="1"/>
  <c r="H16" i="1"/>
  <c r="D16" i="3" s="1"/>
  <c r="D16" i="1"/>
  <c r="B16" i="3" s="1"/>
  <c r="H15" i="1"/>
  <c r="D15" i="3" s="1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H21" i="2"/>
  <c r="E21" i="3" s="1"/>
  <c r="H13" i="2"/>
  <c r="E13" i="3" s="1"/>
  <c r="D44" i="3"/>
  <c r="F45" i="3"/>
  <c r="F44" i="3"/>
  <c r="D32" i="2" l="1"/>
  <c r="C32" i="3" s="1"/>
  <c r="D37" i="2"/>
  <c r="C37" i="3" s="1"/>
  <c r="L14" i="2"/>
  <c r="G14" i="3" s="1"/>
  <c r="H35" i="2"/>
  <c r="E35" i="3" s="1"/>
  <c r="D26" i="2"/>
  <c r="C26" i="3" s="1"/>
  <c r="H39" i="2"/>
  <c r="E39" i="3" s="1"/>
  <c r="H36" i="2"/>
  <c r="E36" i="3" s="1"/>
  <c r="L41" i="2"/>
  <c r="G41" i="3" s="1"/>
  <c r="D45" i="2"/>
  <c r="C45" i="3" s="1"/>
  <c r="H16" i="2"/>
  <c r="E16" i="3" s="1"/>
  <c r="H27" i="2"/>
  <c r="E27" i="3" s="1"/>
  <c r="L13" i="2"/>
  <c r="G13" i="3" s="1"/>
  <c r="L10" i="2"/>
  <c r="G10" i="3" s="1"/>
  <c r="H41" i="1"/>
  <c r="D41" i="3" s="1"/>
  <c r="D18" i="2"/>
  <c r="C18" i="3" s="1"/>
  <c r="D13" i="2"/>
  <c r="C13" i="3" s="1"/>
  <c r="D31" i="2"/>
  <c r="C31" i="3" s="1"/>
  <c r="H37" i="2"/>
  <c r="E37" i="3" s="1"/>
  <c r="L31" i="2"/>
  <c r="G31" i="3" s="1"/>
  <c r="H18" i="1"/>
  <c r="D18" i="3" s="1"/>
  <c r="H38" i="2"/>
  <c r="E38" i="3" s="1"/>
  <c r="L32" i="2"/>
  <c r="G32" i="3" s="1"/>
  <c r="H26" i="2"/>
  <c r="E26" i="3" s="1"/>
  <c r="D35" i="2"/>
  <c r="C35" i="3" s="1"/>
  <c r="L17" i="2"/>
  <c r="G17" i="3" s="1"/>
  <c r="H30" i="2"/>
  <c r="E30" i="3" s="1"/>
  <c r="H42" i="2"/>
  <c r="E42" i="3" s="1"/>
  <c r="D10" i="2"/>
  <c r="C10" i="3" s="1"/>
  <c r="D40" i="2"/>
  <c r="C40" i="3" s="1"/>
  <c r="L26" i="2"/>
  <c r="G26" i="3" s="1"/>
  <c r="D11" i="2"/>
  <c r="C11" i="3" s="1"/>
  <c r="D24" i="2"/>
  <c r="C24" i="3" s="1"/>
  <c r="H17" i="2"/>
  <c r="E17" i="3" s="1"/>
  <c r="H14" i="2"/>
  <c r="E14" i="3" s="1"/>
  <c r="H32" i="2"/>
  <c r="E32" i="3" s="1"/>
  <c r="L11" i="2"/>
  <c r="G11" i="3" s="1"/>
  <c r="D30" i="2"/>
  <c r="C30" i="3" s="1"/>
  <c r="H19" i="2"/>
  <c r="E19" i="3" s="1"/>
  <c r="H15" i="2"/>
  <c r="E15" i="3" s="1"/>
  <c r="L12" i="2"/>
  <c r="G12" i="3" s="1"/>
  <c r="F41" i="2"/>
  <c r="H41" i="2" s="1"/>
  <c r="E41" i="3" s="1"/>
  <c r="L40" i="2"/>
  <c r="G40" i="3" s="1"/>
  <c r="G22" i="1"/>
  <c r="G22" i="2" s="1"/>
  <c r="P25" i="23"/>
  <c r="E45" i="2"/>
  <c r="O25" i="23"/>
  <c r="L42" i="2"/>
  <c r="G42" i="3" s="1"/>
  <c r="L41" i="1"/>
  <c r="F41" i="3" s="1"/>
  <c r="L38" i="2"/>
  <c r="G38" i="3" s="1"/>
  <c r="L37" i="2"/>
  <c r="G37" i="3" s="1"/>
  <c r="H34" i="2"/>
  <c r="E34" i="3" s="1"/>
  <c r="D33" i="2"/>
  <c r="C33" i="3" s="1"/>
  <c r="L29" i="2"/>
  <c r="G29" i="3" s="1"/>
  <c r="L29" i="1"/>
  <c r="F29" i="3" s="1"/>
  <c r="D29" i="2"/>
  <c r="C29" i="3" s="1"/>
  <c r="K22" i="1"/>
  <c r="L22" i="1" s="1"/>
  <c r="F22" i="3" s="1"/>
  <c r="H28" i="2"/>
  <c r="E28" i="3" s="1"/>
  <c r="L23" i="1"/>
  <c r="F23" i="3" s="1"/>
  <c r="H25" i="2"/>
  <c r="E25" i="3" s="1"/>
  <c r="L24" i="2"/>
  <c r="G24" i="3" s="1"/>
  <c r="G23" i="2"/>
  <c r="H23" i="2" s="1"/>
  <c r="E23" i="3" s="1"/>
  <c r="H23" i="1"/>
  <c r="D23" i="3" s="1"/>
  <c r="H20" i="2"/>
  <c r="E20" i="3" s="1"/>
  <c r="H20" i="1"/>
  <c r="D20" i="3" s="1"/>
  <c r="F8" i="1"/>
  <c r="F8" i="2" s="1"/>
  <c r="D19" i="2"/>
  <c r="C19" i="3" s="1"/>
  <c r="L16" i="2"/>
  <c r="G16" i="3" s="1"/>
  <c r="D15" i="2"/>
  <c r="C15" i="3" s="1"/>
  <c r="L9" i="1"/>
  <c r="F9" i="3" s="1"/>
  <c r="D9" i="1"/>
  <c r="B9" i="3" s="1"/>
  <c r="D12" i="2"/>
  <c r="C12" i="3" s="1"/>
  <c r="D9" i="2"/>
  <c r="C9" i="3" s="1"/>
  <c r="F9" i="2"/>
  <c r="H9" i="2" s="1"/>
  <c r="E9" i="3" s="1"/>
  <c r="O2" i="22"/>
  <c r="H9" i="1"/>
  <c r="D9" i="3" s="1"/>
  <c r="D20" i="1"/>
  <c r="B20" i="3" s="1"/>
  <c r="D18" i="1"/>
  <c r="B18" i="3" s="1"/>
  <c r="H27" i="1"/>
  <c r="D27" i="3" s="1"/>
  <c r="J8" i="1"/>
  <c r="J8" i="2" s="1"/>
  <c r="B8" i="1"/>
  <c r="B8" i="2" s="1"/>
  <c r="K8" i="1"/>
  <c r="J27" i="2"/>
  <c r="O3" i="22"/>
  <c r="K23" i="2"/>
  <c r="L23" i="2" s="1"/>
  <c r="G23" i="3" s="1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L18" i="2"/>
  <c r="G18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K22" i="2" l="1"/>
  <c r="L22" i="2" s="1"/>
  <c r="G22" i="3" s="1"/>
  <c r="K43" i="1"/>
  <c r="M27" i="1" s="1"/>
  <c r="L8" i="1"/>
  <c r="F8" i="3" s="1"/>
  <c r="K8" i="2"/>
  <c r="L8" i="2" s="1"/>
  <c r="G8" i="3" s="1"/>
  <c r="J43" i="1"/>
  <c r="J43" i="2" s="1"/>
  <c r="D8" i="1"/>
  <c r="B8" i="3" s="1"/>
  <c r="C8" i="2"/>
  <c r="D8" i="2" s="1"/>
  <c r="C8" i="3" s="1"/>
  <c r="G8" i="2"/>
  <c r="G43" i="1"/>
  <c r="I8" i="1" s="1"/>
  <c r="H8" i="1"/>
  <c r="D8" i="3" s="1"/>
  <c r="D27" i="2"/>
  <c r="C27" i="3" s="1"/>
  <c r="F43" i="1"/>
  <c r="H22" i="1"/>
  <c r="D22" i="3" s="1"/>
  <c r="F22" i="2"/>
  <c r="H22" i="2" s="1"/>
  <c r="E22" i="3" s="1"/>
  <c r="C22" i="2"/>
  <c r="D22" i="1"/>
  <c r="B22" i="3" s="1"/>
  <c r="H18" i="2"/>
  <c r="E18" i="3" s="1"/>
  <c r="L27" i="2"/>
  <c r="G27" i="3" s="1"/>
  <c r="B43" i="1"/>
  <c r="B22" i="2"/>
  <c r="C43" i="1"/>
  <c r="M22" i="1" l="1"/>
  <c r="M21" i="1"/>
  <c r="M30" i="1"/>
  <c r="M20" i="1"/>
  <c r="M28" i="1"/>
  <c r="M38" i="1"/>
  <c r="M29" i="1"/>
  <c r="M19" i="1"/>
  <c r="M24" i="1"/>
  <c r="M40" i="1"/>
  <c r="M17" i="1"/>
  <c r="K43" i="2"/>
  <c r="M27" i="2" s="1"/>
  <c r="M12" i="1"/>
  <c r="M32" i="1"/>
  <c r="M41" i="1"/>
  <c r="M15" i="1"/>
  <c r="M42" i="1"/>
  <c r="M14" i="1"/>
  <c r="M18" i="1"/>
  <c r="M33" i="1"/>
  <c r="M37" i="1"/>
  <c r="M16" i="1"/>
  <c r="M9" i="1"/>
  <c r="M39" i="1"/>
  <c r="M43" i="1"/>
  <c r="M26" i="1"/>
  <c r="M31" i="1"/>
  <c r="M23" i="1"/>
  <c r="M25" i="1"/>
  <c r="M34" i="1"/>
  <c r="M13" i="1"/>
  <c r="M8" i="1"/>
  <c r="M35" i="1"/>
  <c r="M11" i="1"/>
  <c r="M10" i="1"/>
  <c r="M36" i="1"/>
  <c r="L43" i="1"/>
  <c r="F43" i="3" s="1"/>
  <c r="J44" i="2"/>
  <c r="I15" i="1"/>
  <c r="I42" i="1"/>
  <c r="I10" i="1"/>
  <c r="I24" i="1"/>
  <c r="I23" i="1"/>
  <c r="I32" i="1"/>
  <c r="I30" i="1"/>
  <c r="I35" i="1"/>
  <c r="I16" i="1"/>
  <c r="I22" i="1"/>
  <c r="I20" i="1"/>
  <c r="H43" i="1"/>
  <c r="D43" i="3" s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G43" i="2"/>
  <c r="I41" i="1"/>
  <c r="I39" i="1"/>
  <c r="I18" i="1"/>
  <c r="B44" i="2"/>
  <c r="B43" i="2"/>
  <c r="D22" i="2"/>
  <c r="C22" i="3" s="1"/>
  <c r="F44" i="2"/>
  <c r="F43" i="2"/>
  <c r="H8" i="2"/>
  <c r="E8" i="3" s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B43" i="3" s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C43" i="2"/>
  <c r="E16" i="1"/>
  <c r="E10" i="1"/>
  <c r="E11" i="1"/>
  <c r="E27" i="1"/>
  <c r="E22" i="1"/>
  <c r="M24" i="2" l="1"/>
  <c r="M20" i="2"/>
  <c r="M11" i="2"/>
  <c r="M38" i="2"/>
  <c r="M23" i="2"/>
  <c r="M15" i="2"/>
  <c r="M43" i="2"/>
  <c r="M32" i="2"/>
  <c r="M30" i="2"/>
  <c r="M8" i="2"/>
  <c r="M29" i="2"/>
  <c r="M25" i="2"/>
  <c r="M9" i="2"/>
  <c r="M39" i="2"/>
  <c r="M36" i="2"/>
  <c r="M18" i="2"/>
  <c r="M26" i="2"/>
  <c r="M21" i="2"/>
  <c r="M17" i="2"/>
  <c r="L43" i="2"/>
  <c r="G43" i="3" s="1"/>
  <c r="M31" i="2"/>
  <c r="M40" i="2"/>
  <c r="M16" i="2"/>
  <c r="M34" i="2"/>
  <c r="M22" i="2"/>
  <c r="M19" i="2"/>
  <c r="M28" i="2"/>
  <c r="M42" i="2"/>
  <c r="M33" i="2"/>
  <c r="M10" i="2"/>
  <c r="M13" i="2"/>
  <c r="M12" i="2"/>
  <c r="M37" i="2"/>
  <c r="M14" i="2"/>
  <c r="M35" i="2"/>
  <c r="M41" i="2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K44" i="2"/>
  <c r="K45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G45" i="2"/>
  <c r="G44" i="2"/>
  <c r="E22" i="2"/>
  <c r="H45" i="2" l="1"/>
  <c r="E45" i="3" s="1"/>
  <c r="I45" i="2"/>
  <c r="M45" i="2"/>
  <c r="L45" i="2"/>
  <c r="G45" i="3" s="1"/>
  <c r="M44" i="2"/>
  <c r="L44" i="2"/>
  <c r="G44" i="3" s="1"/>
  <c r="H44" i="2"/>
  <c r="E44" i="3" s="1"/>
  <c r="I44" i="2"/>
</calcChain>
</file>

<file path=xl/sharedStrings.xml><?xml version="1.0" encoding="utf-8"?>
<sst xmlns="http://schemas.openxmlformats.org/spreadsheetml/2006/main" count="421" uniqueCount="224">
  <si>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</si>
  <si>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</si>
  <si>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</si>
  <si>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</si>
  <si>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</si>
  <si>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</si>
  <si>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</si>
  <si>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</si>
  <si>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</si>
  <si>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</si>
  <si>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</si>
  <si>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</si>
  <si>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</si>
  <si>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</si>
  <si>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</si>
  <si>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</si>
  <si>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</si>
  <si>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</si>
  <si>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</si>
  <si>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</si>
  <si>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</si>
  <si>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</si>
  <si>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</si>
  <si>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</si>
  <si>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</si>
  <si>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</si>
  <si>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</si>
  <si>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</si>
  <si>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</si>
  <si>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</si>
  <si>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</si>
  <si>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</si>
  <si>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</si>
  <si>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İhracatçı Birlikleri Kaydından Muaf İhracat</t>
  </si>
  <si>
    <t>T O P L A M (TİM+TUİK*)</t>
  </si>
  <si>
    <t>Not: İlgili dönem ortalama MB Dolar Alış Kuru baz alınarak hesaplanmıştır.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</si>
  <si>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</si>
  <si>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</si>
  <si>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</si>
  <si>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</si>
  <si>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</si>
  <si>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</si>
  <si>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</si>
  <si>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</si>
  <si>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</si>
  <si>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</si>
  <si>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</si>
  <si>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</si>
  <si>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</si>
  <si>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</si>
  <si>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</si>
  <si>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</si>
  <si>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</si>
  <si>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</si>
  <si>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</si>
  <si>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</si>
  <si>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</si>
  <si>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</si>
  <si>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</si>
  <si>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</si>
  <si>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</si>
  <si>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</si>
  <si>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</si>
  <si>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</si>
  <si>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</si>
  <si>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</si>
  <si>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</si>
  <si>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</si>
  <si>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</si>
  <si>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</si>
  <si>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</si>
  <si>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</si>
  <si>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</si>
  <si>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</si>
  <si>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</si>
  <si>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</si>
  <si>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</si>
  <si>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</si>
  <si>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</si>
  <si>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</si>
  <si>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</si>
  <si>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</si>
  <si>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</si>
  <si>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</si>
  <si>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</si>
  <si>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</si>
  <si>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</si>
  <si>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</si>
  <si>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</si>
  <si>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</si>
  <si>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</si>
  <si>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</si>
  <si>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</si>
  <si>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</si>
  <si>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</si>
  <si>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</si>
  <si>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</si>
  <si>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</si>
  <si>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</si>
  <si>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</si>
  <si>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</si>
  <si>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</si>
  <si>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</si>
  <si>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</si>
  <si>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</si>
  <si>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</si>
  <si>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</si>
  <si>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</si>
  <si>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</si>
  <si>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</si>
  <si>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Son 12 aylık dönem için ilk 11 ay TUİK, son ay TİM rakamı kullanılmıştır. </t>
  </si>
  <si>
    <t xml:space="preserve">SEKTÖREL BAZDA İHRACAT KAYIT RAKAMLARI - 1.000 TL   </t>
  </si>
  <si>
    <t>İHRACATÇI  BİRLİKLERİ  GENEL SEKRETERLİKLERİ BAZINDA İHRACAT RAKAMLARI (1.000 $)</t>
  </si>
  <si>
    <t>*Ocak-Haziran dönemi için ilk 5 ay TUİK, son ay TİM rakamı kullanılmıştır.</t>
  </si>
  <si>
    <t>Not: İlgili dönem ortalama MB Dolar Satış Kuru baz alınarak hesaplanmıştır.</t>
  </si>
  <si>
    <t>2025 YILI İHRACATIMIZDA İLK 20 ÜLKE (1.000 $)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</si>
  <si>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=2025 Yılında 0 fobusd üzerindeki İller baz alınmıştır.</t>
    </r>
  </si>
  <si>
    <t>2025 İHRACAT RAKAMLARI - TL</t>
  </si>
  <si>
    <t>1 - 31 OCAK İHRACAT RAKAMLARI</t>
  </si>
  <si>
    <t xml:space="preserve">SEKTÖREL BAZDA İHRACAT RAKAMLARI -1.000 $ </t>
  </si>
  <si>
    <t>1 - 31 OCAK</t>
  </si>
  <si>
    <t>1 OCAK  -  31 OCAK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</si>
  <si>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</si>
  <si>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</si>
  <si>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</si>
  <si>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</si>
  <si>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</si>
  <si>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</si>
  <si>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</si>
  <si>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</si>
  <si>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</si>
  <si>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</si>
  <si>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</si>
  <si>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</si>
  <si>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</si>
  <si>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</si>
  <si>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</si>
  <si>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</si>
  <si>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</si>
  <si>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</si>
  <si>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</si>
  <si>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</si>
  <si>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</si>
  <si>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</si>
  <si>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</si>
  <si>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</si>
  <si>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</si>
  <si>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</si>
  <si>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</si>
  <si>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</si>
  <si>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2025  1 - 31 OCAK</t>
  </si>
  <si>
    <t>2026  1 - 31 OCAK</t>
  </si>
  <si>
    <t>SAN MARİNO</t>
  </si>
  <si>
    <t>BRUNEY</t>
  </si>
  <si>
    <t>MALİ</t>
  </si>
  <si>
    <t>CAYMAN ADALARI</t>
  </si>
  <si>
    <t>DOĞU TİMUR</t>
  </si>
  <si>
    <t>GRENADA</t>
  </si>
  <si>
    <t>BENİN</t>
  </si>
  <si>
    <t>BATI ANADOLU SERBEST BÖLGESİ</t>
  </si>
  <si>
    <t>SİNGAPUR</t>
  </si>
  <si>
    <t>MALDİVLER</t>
  </si>
  <si>
    <t>ALMANYA</t>
  </si>
  <si>
    <t>BİRLEŞİK KRALLIK</t>
  </si>
  <si>
    <t>ABD</t>
  </si>
  <si>
    <t>İTALYA</t>
  </si>
  <si>
    <t>İSPANYA</t>
  </si>
  <si>
    <t>IRAK</t>
  </si>
  <si>
    <t>FRANSA</t>
  </si>
  <si>
    <t>HOLLANDA</t>
  </si>
  <si>
    <t>POLONYA</t>
  </si>
  <si>
    <t>ROMANYA</t>
  </si>
  <si>
    <t>İSTANBUL</t>
  </si>
  <si>
    <t>KOCAELI</t>
  </si>
  <si>
    <t>BURSA</t>
  </si>
  <si>
    <t>ANKARA</t>
  </si>
  <si>
    <t>İZMIR</t>
  </si>
  <si>
    <t>GAZIANTEP</t>
  </si>
  <si>
    <t>SAKARYA</t>
  </si>
  <si>
    <t>MERSIN</t>
  </si>
  <si>
    <t>DENIZLI</t>
  </si>
  <si>
    <t>MANISA</t>
  </si>
  <si>
    <t>RIZE</t>
  </si>
  <si>
    <t>ÇANAKKALE</t>
  </si>
  <si>
    <t>ELAZIĞ</t>
  </si>
  <si>
    <t>YOZGAT</t>
  </si>
  <si>
    <t>BITLIS</t>
  </si>
  <si>
    <t>MUŞ</t>
  </si>
  <si>
    <t>ERZURUM</t>
  </si>
  <si>
    <t>ŞIRNAK</t>
  </si>
  <si>
    <t>GÜMÜŞHANE</t>
  </si>
  <si>
    <t>YALOVA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</si>
  <si>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</si>
  <si>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</si>
  <si>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</si>
  <si>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</si>
  <si>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</si>
  <si>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</si>
  <si>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</si>
  <si>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</si>
  <si>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</si>
  <si>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</si>
  <si>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</si>
  <si>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</si>
  <si>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</si>
  <si>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</si>
  <si>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RUSYA FEDERASYONU</t>
  </si>
  <si>
    <t>BULGARİSTAN</t>
  </si>
  <si>
    <t>BELÇİKA</t>
  </si>
  <si>
    <t>ÇİN</t>
  </si>
  <si>
    <t>BAE</t>
  </si>
  <si>
    <t>FAS</t>
  </si>
  <si>
    <t>MISIR</t>
  </si>
  <si>
    <t>YUNANİSTAN</t>
  </si>
  <si>
    <t>UKRAYNA</t>
  </si>
  <si>
    <t>SUUDİ ARABİSTAN</t>
  </si>
  <si>
    <t>Değişim    ('26/'25)</t>
  </si>
  <si>
    <t xml:space="preserve"> Pay(26)  (%)</t>
  </si>
  <si>
    <t>OCAK  (2026/2025)</t>
  </si>
  <si>
    <t>SON 12 AYLIK
(2026/2025)</t>
  </si>
  <si>
    <t>İhracatçı Birlikleri Kaydından Muaf İhracat ile Antrepo ve Serbest Bölgeler Farkı</t>
  </si>
  <si>
    <t>GENEL İHRACAT TOPLAMI</t>
  </si>
  <si>
    <t>1 Ocak - 31 Ocak</t>
  </si>
  <si>
    <t>1 Şubat - 31 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</si>
</sst>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8"/>
      <color rgb="FF0000FF"/>
      <name val="Arial Tur"/>
      <family val="2"/>
      <charset val="162"/>
    </font>
    <font>
      <sz val="16"/>
      <color theme="1"/>
      <name val="Arial"/>
      <family val="2"/>
      <charset val="162"/>
    </font>
  </fonts>
  <fills count="4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30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41" fillId="32" borderId="0" applyNumberFormat="0" applyBorder="0" applyAlignment="0" applyProtection="0"/>
    <xf numFmtId="0" fontId="41" fillId="31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" fillId="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1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7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20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9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" fillId="15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1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" fillId="2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5" fillId="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10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15" fillId="13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15" fillId="1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9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31" borderId="27" applyNumberFormat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8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8" fillId="28" borderId="30" applyNumberFormat="0" applyFont="0" applyAlignment="0" applyProtection="0"/>
    <xf numFmtId="0" fontId="10" fillId="3" borderId="5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1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14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2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12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15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" fillId="18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21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0" fillId="39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1" fillId="40" borderId="28" applyNumberFormat="0" applyAlignment="0" applyProtection="0"/>
    <xf numFmtId="0" fontId="54" fillId="41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16" fillId="28" borderId="30" applyNumberFormat="0" applyFont="0" applyAlignment="0" applyProtection="0"/>
    <xf numFmtId="0" fontId="55" fillId="31" borderId="0" applyNumberFormat="0" applyBorder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81" fillId="0" borderId="0"/>
  </cellStyleXfs>
  <cellXfs count="160">
    <xf numFmtId="0" fontId="0" fillId="0" borderId="0" xfId="0"/>
    <xf numFmtId="0" fontId="17" fillId="0" borderId="0" xfId="2" applyFont="1"/>
    <xf numFmtId="0" fontId="17" fillId="0" borderId="9" xfId="2" applyFont="1" applyBorder="1" applyAlignment="1">
      <alignment wrapText="1"/>
    </xf>
    <xf numFmtId="0" fontId="20" fillId="0" borderId="9" xfId="2" applyFont="1" applyBorder="1" applyAlignment="1">
      <alignment wrapText="1"/>
    </xf>
    <xf numFmtId="0" fontId="21" fillId="0" borderId="9" xfId="2" applyFont="1" applyBorder="1" applyAlignment="1">
      <alignment horizontal="center"/>
    </xf>
    <xf numFmtId="1" fontId="21" fillId="0" borderId="9" xfId="2" applyNumberFormat="1" applyFont="1" applyBorder="1" applyAlignment="1">
      <alignment horizontal="center"/>
    </xf>
    <xf numFmtId="2" fontId="22" fillId="0" borderId="9" xfId="2" applyNumberFormat="1" applyFont="1" applyBorder="1" applyAlignment="1">
      <alignment horizontal="center" wrapText="1"/>
    </xf>
    <xf numFmtId="3" fontId="21" fillId="0" borderId="9" xfId="2" applyNumberFormat="1" applyFont="1" applyBorder="1" applyAlignment="1">
      <alignment horizontal="center"/>
    </xf>
    <xf numFmtId="0" fontId="21" fillId="0" borderId="9" xfId="2" applyFont="1" applyBorder="1"/>
    <xf numFmtId="166" fontId="21" fillId="0" borderId="9" xfId="2" applyNumberFormat="1" applyFont="1" applyBorder="1" applyAlignment="1">
      <alignment horizontal="center"/>
    </xf>
    <xf numFmtId="0" fontId="17" fillId="0" borderId="9" xfId="2" applyFont="1" applyBorder="1"/>
    <xf numFmtId="3" fontId="24" fillId="0" borderId="9" xfId="2" applyNumberFormat="1" applyFont="1" applyBorder="1" applyAlignment="1">
      <alignment horizontal="center"/>
    </xf>
    <xf numFmtId="166" fontId="24" fillId="0" borderId="9" xfId="2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2" applyNumberFormat="1" applyFont="1" applyBorder="1" applyAlignment="1">
      <alignment horizontal="center"/>
    </xf>
    <xf numFmtId="166" fontId="26" fillId="0" borderId="9" xfId="2" applyNumberFormat="1" applyFont="1" applyBorder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31" fillId="0" borderId="0" xfId="0" applyFont="1"/>
    <xf numFmtId="0" fontId="30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32" fillId="0" borderId="0" xfId="0" applyFont="1"/>
    <xf numFmtId="164" fontId="17" fillId="0" borderId="0" xfId="1" applyFont="1" applyFill="1" applyBorder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/>
    <xf numFmtId="0" fontId="0" fillId="0" borderId="0" xfId="0" applyAlignment="1">
      <alignment horizontal="center"/>
    </xf>
    <xf numFmtId="3" fontId="24" fillId="0" borderId="9" xfId="0" applyNumberFormat="1" applyFont="1" applyBorder="1" applyAlignment="1">
      <alignment horizontal="center"/>
    </xf>
    <xf numFmtId="2" fontId="24" fillId="0" borderId="9" xfId="0" applyNumberFormat="1" applyFont="1" applyBorder="1" applyAlignment="1">
      <alignment horizontal="center"/>
    </xf>
    <xf numFmtId="0" fontId="31" fillId="23" borderId="9" xfId="2" applyFont="1" applyFill="1" applyBorder="1"/>
    <xf numFmtId="0" fontId="25" fillId="0" borderId="9" xfId="0" applyFont="1" applyBorder="1"/>
    <xf numFmtId="3" fontId="25" fillId="24" borderId="9" xfId="0" applyNumberFormat="1" applyFont="1" applyFill="1" applyBorder="1" applyAlignment="1">
      <alignment horizontal="center"/>
    </xf>
    <xf numFmtId="2" fontId="25" fillId="24" borderId="9" xfId="0" applyNumberFormat="1" applyFont="1" applyFill="1" applyBorder="1" applyAlignment="1">
      <alignment horizontal="center"/>
    </xf>
    <xf numFmtId="1" fontId="25" fillId="24" borderId="9" xfId="0" applyNumberFormat="1" applyFont="1" applyFill="1" applyBorder="1" applyAlignment="1">
      <alignment horizontal="center"/>
    </xf>
    <xf numFmtId="2" fontId="24" fillId="25" borderId="9" xfId="0" applyNumberFormat="1" applyFont="1" applyFill="1" applyBorder="1" applyAlignment="1">
      <alignment horizontal="center"/>
    </xf>
    <xf numFmtId="2" fontId="25" fillId="0" borderId="9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Border="1"/>
    <xf numFmtId="49" fontId="60" fillId="0" borderId="9" xfId="0" applyNumberFormat="1" applyFont="1" applyBorder="1"/>
    <xf numFmtId="4" fontId="61" fillId="0" borderId="9" xfId="0" applyNumberFormat="1" applyFont="1" applyBorder="1"/>
    <xf numFmtId="4" fontId="61" fillId="0" borderId="12" xfId="0" applyNumberFormat="1" applyFont="1" applyBorder="1"/>
    <xf numFmtId="3" fontId="36" fillId="0" borderId="0" xfId="0" applyNumberFormat="1" applyFont="1" applyAlignment="1">
      <alignment horizontal="center"/>
    </xf>
    <xf numFmtId="4" fontId="61" fillId="0" borderId="13" xfId="0" applyNumberFormat="1" applyFont="1" applyBorder="1"/>
    <xf numFmtId="0" fontId="36" fillId="0" borderId="0" xfId="0" applyFont="1" applyAlignment="1">
      <alignment horizontal="center"/>
    </xf>
    <xf numFmtId="49" fontId="59" fillId="42" borderId="9" xfId="0" applyNumberFormat="1" applyFont="1" applyFill="1" applyBorder="1" applyAlignment="1">
      <alignment horizontal="center"/>
    </xf>
    <xf numFmtId="0" fontId="59" fillId="42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/>
    <xf numFmtId="169" fontId="27" fillId="0" borderId="9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/>
    <xf numFmtId="170" fontId="26" fillId="0" borderId="9" xfId="0" applyNumberFormat="1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1" fontId="21" fillId="0" borderId="9" xfId="2" applyNumberFormat="1" applyFont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169" fontId="27" fillId="0" borderId="9" xfId="0" applyNumberFormat="1" applyFont="1" applyBorder="1" applyAlignment="1">
      <alignment vertical="center"/>
    </xf>
    <xf numFmtId="170" fontId="26" fillId="0" borderId="9" xfId="0" applyNumberFormat="1" applyFont="1" applyBorder="1" applyAlignment="1">
      <alignment vertical="center"/>
    </xf>
    <xf numFmtId="4" fontId="61" fillId="0" borderId="9" xfId="0" applyNumberFormat="1" applyFont="1" applyBorder="1" applyAlignment="1">
      <alignment horizontal="right"/>
    </xf>
    <xf numFmtId="3" fontId="61" fillId="0" borderId="9" xfId="0" applyNumberFormat="1" applyFont="1" applyBorder="1" applyAlignment="1">
      <alignment horizontal="right"/>
    </xf>
    <xf numFmtId="0" fontId="32" fillId="0" borderId="9" xfId="0" applyFont="1" applyBorder="1"/>
    <xf numFmtId="0" fontId="32" fillId="0" borderId="9" xfId="0" applyFont="1" applyBorder="1" applyAlignment="1">
      <alignment horizontal="center" vertical="center"/>
    </xf>
    <xf numFmtId="171" fontId="17" fillId="0" borderId="9" xfId="0" applyNumberFormat="1" applyFont="1" applyBorder="1"/>
    <xf numFmtId="17" fontId="32" fillId="0" borderId="9" xfId="0" applyNumberFormat="1" applyFont="1" applyBorder="1" applyAlignment="1">
      <alignment horizontal="center" vertical="center"/>
    </xf>
    <xf numFmtId="0" fontId="23" fillId="0" borderId="9" xfId="2" applyFont="1" applyBorder="1"/>
    <xf numFmtId="0" fontId="62" fillId="0" borderId="0" xfId="0" applyFont="1"/>
    <xf numFmtId="0" fontId="63" fillId="0" borderId="0" xfId="0" applyFont="1"/>
    <xf numFmtId="0" fontId="62" fillId="0" borderId="9" xfId="0" applyFont="1" applyBorder="1" applyAlignment="1">
      <alignment wrapText="1"/>
    </xf>
    <xf numFmtId="0" fontId="70" fillId="0" borderId="9" xfId="0" applyFont="1" applyBorder="1" applyAlignment="1">
      <alignment wrapText="1"/>
    </xf>
    <xf numFmtId="0" fontId="65" fillId="0" borderId="9" xfId="2" applyFont="1" applyBorder="1" applyAlignment="1">
      <alignment horizontal="center"/>
    </xf>
    <xf numFmtId="1" fontId="65" fillId="0" borderId="9" xfId="2" applyNumberFormat="1" applyFont="1" applyBorder="1" applyAlignment="1">
      <alignment horizontal="center"/>
    </xf>
    <xf numFmtId="0" fontId="72" fillId="0" borderId="9" xfId="0" applyFont="1" applyBorder="1"/>
    <xf numFmtId="3" fontId="65" fillId="0" borderId="9" xfId="0" applyNumberFormat="1" applyFont="1" applyBorder="1" applyAlignment="1">
      <alignment horizontal="center"/>
    </xf>
    <xf numFmtId="4" fontId="65" fillId="0" borderId="9" xfId="0" applyNumberFormat="1" applyFont="1" applyBorder="1" applyAlignment="1">
      <alignment horizontal="center"/>
    </xf>
    <xf numFmtId="0" fontId="65" fillId="0" borderId="9" xfId="0" applyFont="1" applyBorder="1"/>
    <xf numFmtId="2" fontId="65" fillId="0" borderId="9" xfId="0" applyNumberFormat="1" applyFont="1" applyBorder="1" applyAlignment="1">
      <alignment horizontal="center"/>
    </xf>
    <xf numFmtId="0" fontId="62" fillId="0" borderId="9" xfId="0" applyFont="1" applyBorder="1"/>
    <xf numFmtId="3" fontId="73" fillId="0" borderId="9" xfId="0" applyNumberFormat="1" applyFont="1" applyBorder="1" applyAlignment="1">
      <alignment horizontal="center"/>
    </xf>
    <xf numFmtId="2" fontId="73" fillId="0" borderId="9" xfId="0" applyNumberFormat="1" applyFont="1" applyBorder="1" applyAlignment="1">
      <alignment horizontal="center"/>
    </xf>
    <xf numFmtId="0" fontId="70" fillId="0" borderId="9" xfId="0" applyFont="1" applyBorder="1"/>
    <xf numFmtId="3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/>
    </xf>
    <xf numFmtId="1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 wrapText="1"/>
    </xf>
    <xf numFmtId="166" fontId="65" fillId="0" borderId="9" xfId="0" applyNumberFormat="1" applyFont="1" applyBorder="1" applyAlignment="1">
      <alignment horizontal="center"/>
    </xf>
    <xf numFmtId="166" fontId="73" fillId="0" borderId="9" xfId="0" applyNumberFormat="1" applyFont="1" applyBorder="1" applyAlignment="1">
      <alignment horizontal="center"/>
    </xf>
    <xf numFmtId="0" fontId="62" fillId="0" borderId="9" xfId="2" applyFont="1" applyBorder="1"/>
    <xf numFmtId="0" fontId="74" fillId="0" borderId="9" xfId="0" applyFont="1" applyBorder="1"/>
    <xf numFmtId="166" fontId="70" fillId="0" borderId="9" xfId="0" applyNumberFormat="1" applyFont="1" applyBorder="1" applyAlignment="1">
      <alignment horizontal="center"/>
    </xf>
    <xf numFmtId="49" fontId="75" fillId="0" borderId="14" xfId="0" applyNumberFormat="1" applyFont="1" applyBorder="1" applyAlignment="1">
      <alignment horizontal="center"/>
    </xf>
    <xf numFmtId="49" fontId="75" fillId="0" borderId="15" xfId="0" applyNumberFormat="1" applyFont="1" applyBorder="1" applyAlignment="1">
      <alignment horizontal="center"/>
    </xf>
    <xf numFmtId="0" fontId="75" fillId="0" borderId="16" xfId="0" applyFont="1" applyBorder="1" applyAlignment="1">
      <alignment horizontal="center"/>
    </xf>
    <xf numFmtId="0" fontId="76" fillId="0" borderId="17" xfId="0" applyFont="1" applyBorder="1"/>
    <xf numFmtId="3" fontId="76" fillId="0" borderId="18" xfId="0" applyNumberFormat="1" applyFont="1" applyBorder="1" applyAlignment="1">
      <alignment horizontal="right"/>
    </xf>
    <xf numFmtId="0" fontId="77" fillId="0" borderId="17" xfId="0" applyFont="1" applyBorder="1"/>
    <xf numFmtId="3" fontId="77" fillId="0" borderId="0" xfId="0" applyNumberFormat="1" applyFont="1" applyAlignment="1">
      <alignment horizontal="right"/>
    </xf>
    <xf numFmtId="3" fontId="76" fillId="0" borderId="19" xfId="0" applyNumberFormat="1" applyFont="1" applyBorder="1" applyAlignment="1">
      <alignment horizontal="right"/>
    </xf>
    <xf numFmtId="3" fontId="78" fillId="0" borderId="0" xfId="0" applyNumberFormat="1" applyFont="1" applyAlignment="1">
      <alignment horizontal="right"/>
    </xf>
    <xf numFmtId="3" fontId="76" fillId="0" borderId="0" xfId="0" applyNumberFormat="1" applyFont="1" applyAlignment="1">
      <alignment horizontal="right"/>
    </xf>
    <xf numFmtId="0" fontId="79" fillId="0" borderId="0" xfId="0" applyFont="1"/>
    <xf numFmtId="0" fontId="80" fillId="0" borderId="20" xfId="0" applyFont="1" applyBorder="1" applyAlignment="1">
      <alignment horizontal="center"/>
    </xf>
    <xf numFmtId="3" fontId="80" fillId="0" borderId="21" xfId="0" applyNumberFormat="1" applyFont="1" applyBorder="1" applyAlignment="1">
      <alignment horizontal="right"/>
    </xf>
    <xf numFmtId="3" fontId="80" fillId="0" borderId="22" xfId="0" applyNumberFormat="1" applyFont="1" applyBorder="1" applyAlignment="1">
      <alignment horizontal="right"/>
    </xf>
    <xf numFmtId="0" fontId="62" fillId="43" borderId="0" xfId="0" applyFont="1" applyFill="1"/>
    <xf numFmtId="3" fontId="62" fillId="43" borderId="0" xfId="0" applyNumberFormat="1" applyFont="1" applyFill="1"/>
    <xf numFmtId="49" fontId="66" fillId="43" borderId="9" xfId="0" applyNumberFormat="1" applyFont="1" applyFill="1" applyBorder="1" applyAlignment="1">
      <alignment horizontal="left"/>
    </xf>
    <xf numFmtId="3" fontId="66" fillId="43" borderId="9" xfId="0" applyNumberFormat="1" applyFont="1" applyFill="1" applyBorder="1" applyAlignment="1">
      <alignment horizontal="right"/>
    </xf>
    <xf numFmtId="49" fontId="66" fillId="43" borderId="9" xfId="0" applyNumberFormat="1" applyFont="1" applyFill="1" applyBorder="1" applyAlignment="1">
      <alignment horizontal="right"/>
    </xf>
    <xf numFmtId="49" fontId="67" fillId="43" borderId="9" xfId="0" applyNumberFormat="1" applyFont="1" applyFill="1" applyBorder="1"/>
    <xf numFmtId="3" fontId="68" fillId="43" borderId="9" xfId="0" applyNumberFormat="1" applyFont="1" applyFill="1" applyBorder="1" applyAlignment="1">
      <alignment horizontal="right"/>
    </xf>
    <xf numFmtId="49" fontId="67" fillId="43" borderId="32" xfId="0" applyNumberFormat="1" applyFont="1" applyFill="1" applyBorder="1"/>
    <xf numFmtId="168" fontId="68" fillId="43" borderId="0" xfId="170" applyNumberFormat="1" applyFont="1" applyFill="1" applyBorder="1"/>
    <xf numFmtId="49" fontId="67" fillId="43" borderId="0" xfId="0" applyNumberFormat="1" applyFont="1" applyFill="1"/>
    <xf numFmtId="0" fontId="63" fillId="43" borderId="0" xfId="0" applyFont="1" applyFill="1"/>
    <xf numFmtId="3" fontId="68" fillId="43" borderId="9" xfId="0" applyNumberFormat="1" applyFont="1" applyFill="1" applyBorder="1"/>
    <xf numFmtId="168" fontId="68" fillId="43" borderId="9" xfId="170" applyNumberFormat="1" applyFont="1" applyFill="1" applyBorder="1" applyAlignment="1">
      <alignment horizontal="center"/>
    </xf>
    <xf numFmtId="2" fontId="22" fillId="0" borderId="9" xfId="2" applyNumberFormat="1" applyFont="1" applyBorder="1" applyAlignment="1">
      <alignment horizontal="center" vertical="center" wrapText="1"/>
    </xf>
    <xf numFmtId="3" fontId="82" fillId="0" borderId="21" xfId="0" applyNumberFormat="1" applyFont="1" applyBorder="1" applyAlignment="1">
      <alignment horizontal="right"/>
    </xf>
    <xf numFmtId="0" fontId="20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65" fillId="43" borderId="9" xfId="2" applyFont="1" applyFill="1" applyBorder="1" applyAlignment="1">
      <alignment horizontal="center"/>
    </xf>
    <xf numFmtId="0" fontId="64" fillId="43" borderId="9" xfId="2" applyFont="1" applyFill="1" applyBorder="1" applyAlignment="1">
      <alignment horizontal="center"/>
    </xf>
    <xf numFmtId="0" fontId="70" fillId="0" borderId="9" xfId="2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25" fillId="0" borderId="9" xfId="2" applyFont="1" applyBorder="1" applyAlignment="1">
      <alignment vertical="center" wrapText="1"/>
    </xf>
    <xf numFmtId="3" fontId="25" fillId="0" borderId="9" xfId="2" applyNumberFormat="1" applyFont="1" applyBorder="1" applyAlignment="1">
      <alignment horizontal="center" vertical="center"/>
    </xf>
    <xf numFmtId="166" fontId="25" fillId="0" borderId="9" xfId="2" applyNumberFormat="1" applyFont="1" applyBorder="1" applyAlignment="1">
      <alignment horizontal="center" vertical="center"/>
    </xf>
    <xf numFmtId="166" fontId="27" fillId="0" borderId="9" xfId="2" applyNumberFormat="1" applyFont="1" applyBorder="1" applyAlignment="1">
      <alignment horizontal="center" vertical="center"/>
    </xf>
    <xf numFmtId="0" fontId="29" fillId="0" borderId="9" xfId="2" applyFont="1" applyBorder="1" applyAlignment="1">
      <alignment vertical="center"/>
    </xf>
    <xf numFmtId="3" fontId="29" fillId="44" borderId="9" xfId="2" applyNumberFormat="1" applyFont="1" applyFill="1" applyBorder="1" applyAlignment="1">
      <alignment horizontal="center" vertical="center"/>
    </xf>
    <xf numFmtId="166" fontId="83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Border="1" applyAlignment="1">
      <alignment horizontal="center" vertical="center"/>
    </xf>
  </cellXfs>
  <cellStyles count="338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 6" xfId="337" xr:uid="{00000000-0005-0000-0000-0000FF000000}"/>
    <cellStyle name="Normal_MAYIS_2009_İHRACAT_RAKAMLARI" xfId="2" xr:uid="{00000000-0005-0000-0000-000000010000}"/>
    <cellStyle name="Not 2" xfId="132" xr:uid="{00000000-0005-0000-0000-000001010000}"/>
    <cellStyle name="Not 3" xfId="295" xr:uid="{00000000-0005-0000-0000-000002010000}"/>
    <cellStyle name="Note 2" xfId="133" xr:uid="{00000000-0005-0000-0000-000003010000}"/>
    <cellStyle name="Note 2 2" xfId="134" xr:uid="{00000000-0005-0000-0000-000004010000}"/>
    <cellStyle name="Note 2 2 2" xfId="135" xr:uid="{00000000-0005-0000-0000-000005010000}"/>
    <cellStyle name="Note 2 2 2 2" xfId="136" xr:uid="{00000000-0005-0000-0000-000006010000}"/>
    <cellStyle name="Note 2 2 2 2 2" xfId="296" xr:uid="{00000000-0005-0000-0000-000007010000}"/>
    <cellStyle name="Note 2 2 2 3" xfId="297" xr:uid="{00000000-0005-0000-0000-000008010000}"/>
    <cellStyle name="Note 2 2 3" xfId="137" xr:uid="{00000000-0005-0000-0000-000009010000}"/>
    <cellStyle name="Note 2 2 3 2" xfId="138" xr:uid="{00000000-0005-0000-0000-00000A010000}"/>
    <cellStyle name="Note 2 2 3 2 2" xfId="139" xr:uid="{00000000-0005-0000-0000-00000B010000}"/>
    <cellStyle name="Note 2 2 3 2 2 2" xfId="298" xr:uid="{00000000-0005-0000-0000-00000C010000}"/>
    <cellStyle name="Note 2 2 3 2 3" xfId="299" xr:uid="{00000000-0005-0000-0000-00000D010000}"/>
    <cellStyle name="Note 2 2 3 3" xfId="140" xr:uid="{00000000-0005-0000-0000-00000E010000}"/>
    <cellStyle name="Note 2 2 3 3 2" xfId="141" xr:uid="{00000000-0005-0000-0000-00000F010000}"/>
    <cellStyle name="Note 2 2 3 3 2 2" xfId="300" xr:uid="{00000000-0005-0000-0000-000010010000}"/>
    <cellStyle name="Note 2 2 3 3 3" xfId="301" xr:uid="{00000000-0005-0000-0000-000011010000}"/>
    <cellStyle name="Note 2 2 3 4" xfId="302" xr:uid="{00000000-0005-0000-0000-000012010000}"/>
    <cellStyle name="Note 2 2 4" xfId="142" xr:uid="{00000000-0005-0000-0000-000013010000}"/>
    <cellStyle name="Note 2 2 4 2" xfId="143" xr:uid="{00000000-0005-0000-0000-000014010000}"/>
    <cellStyle name="Note 2 2 4 2 2" xfId="303" xr:uid="{00000000-0005-0000-0000-000015010000}"/>
    <cellStyle name="Note 2 2 4 3" xfId="304" xr:uid="{00000000-0005-0000-0000-000016010000}"/>
    <cellStyle name="Note 2 2 5" xfId="305" xr:uid="{00000000-0005-0000-0000-000017010000}"/>
    <cellStyle name="Note 2 2 6" xfId="306" xr:uid="{00000000-0005-0000-0000-000018010000}"/>
    <cellStyle name="Note 2 3" xfId="144" xr:uid="{00000000-0005-0000-0000-000019010000}"/>
    <cellStyle name="Note 2 3 2" xfId="145" xr:uid="{00000000-0005-0000-0000-00001A010000}"/>
    <cellStyle name="Note 2 3 2 2" xfId="146" xr:uid="{00000000-0005-0000-0000-00001B010000}"/>
    <cellStyle name="Note 2 3 2 2 2" xfId="307" xr:uid="{00000000-0005-0000-0000-00001C010000}"/>
    <cellStyle name="Note 2 3 2 3" xfId="308" xr:uid="{00000000-0005-0000-0000-00001D010000}"/>
    <cellStyle name="Note 2 3 3" xfId="147" xr:uid="{00000000-0005-0000-0000-00001E010000}"/>
    <cellStyle name="Note 2 3 3 2" xfId="148" xr:uid="{00000000-0005-0000-0000-00001F010000}"/>
    <cellStyle name="Note 2 3 3 2 2" xfId="309" xr:uid="{00000000-0005-0000-0000-000020010000}"/>
    <cellStyle name="Note 2 3 3 3" xfId="310" xr:uid="{00000000-0005-0000-0000-000021010000}"/>
    <cellStyle name="Note 2 3 4" xfId="311" xr:uid="{00000000-0005-0000-0000-000022010000}"/>
    <cellStyle name="Note 2 4" xfId="149" xr:uid="{00000000-0005-0000-0000-000023010000}"/>
    <cellStyle name="Note 2 4 2" xfId="150" xr:uid="{00000000-0005-0000-0000-000024010000}"/>
    <cellStyle name="Note 2 4 2 2" xfId="312" xr:uid="{00000000-0005-0000-0000-000025010000}"/>
    <cellStyle name="Note 2 4 3" xfId="313" xr:uid="{00000000-0005-0000-0000-000026010000}"/>
    <cellStyle name="Note 2 5" xfId="314" xr:uid="{00000000-0005-0000-0000-000027010000}"/>
    <cellStyle name="Note 3" xfId="151" xr:uid="{00000000-0005-0000-0000-000028010000}"/>
    <cellStyle name="Note 3 2" xfId="315" xr:uid="{00000000-0005-0000-0000-000029010000}"/>
    <cellStyle name="Nötr 2" xfId="316" xr:uid="{00000000-0005-0000-0000-00002A010000}"/>
    <cellStyle name="Output" xfId="152" xr:uid="{00000000-0005-0000-0000-00002B010000}"/>
    <cellStyle name="Output 2" xfId="153" xr:uid="{00000000-0005-0000-0000-00002C010000}"/>
    <cellStyle name="Output 2 2" xfId="154" xr:uid="{00000000-0005-0000-0000-00002D010000}"/>
    <cellStyle name="Output 2 2 2" xfId="317" xr:uid="{00000000-0005-0000-0000-00002E010000}"/>
    <cellStyle name="Output 2 3" xfId="318" xr:uid="{00000000-0005-0000-0000-00002F010000}"/>
    <cellStyle name="Output 3" xfId="319" xr:uid="{00000000-0005-0000-0000-000030010000}"/>
    <cellStyle name="Percent 2" xfId="155" xr:uid="{00000000-0005-0000-0000-000031010000}"/>
    <cellStyle name="Percent 2 2" xfId="156" xr:uid="{00000000-0005-0000-0000-000032010000}"/>
    <cellStyle name="Percent 2 2 2" xfId="320" xr:uid="{00000000-0005-0000-0000-000033010000}"/>
    <cellStyle name="Percent 2 3" xfId="321" xr:uid="{00000000-0005-0000-0000-000034010000}"/>
    <cellStyle name="Percent 3" xfId="157" xr:uid="{00000000-0005-0000-0000-000035010000}"/>
    <cellStyle name="Percent 3 2" xfId="322" xr:uid="{00000000-0005-0000-0000-000036010000}"/>
    <cellStyle name="Title" xfId="158" xr:uid="{00000000-0005-0000-0000-000037010000}"/>
    <cellStyle name="Title 2" xfId="159" xr:uid="{00000000-0005-0000-0000-000038010000}"/>
    <cellStyle name="Toplam 2" xfId="160" xr:uid="{00000000-0005-0000-0000-000039010000}"/>
    <cellStyle name="Total" xfId="161" xr:uid="{00000000-0005-0000-0000-00003A010000}"/>
    <cellStyle name="Total 2" xfId="162" xr:uid="{00000000-0005-0000-0000-00003B010000}"/>
    <cellStyle name="Total 2 2" xfId="163" xr:uid="{00000000-0005-0000-0000-00003C010000}"/>
    <cellStyle name="Total 2 2 2" xfId="323" xr:uid="{00000000-0005-0000-0000-00003D010000}"/>
    <cellStyle name="Total 2 3" xfId="324" xr:uid="{00000000-0005-0000-0000-00003E010000}"/>
    <cellStyle name="Total 3" xfId="325" xr:uid="{00000000-0005-0000-0000-00003F010000}"/>
    <cellStyle name="Uyarı Metni 2" xfId="164" xr:uid="{00000000-0005-0000-0000-000040010000}"/>
    <cellStyle name="Virgül 2" xfId="165" xr:uid="{00000000-0005-0000-0000-000042010000}"/>
    <cellStyle name="Virgül 3" xfId="326" xr:uid="{00000000-0005-0000-0000-000043010000}"/>
    <cellStyle name="Vurgu1 2" xfId="327" xr:uid="{00000000-0005-0000-0000-000044010000}"/>
    <cellStyle name="Vurgu2 2" xfId="328" xr:uid="{00000000-0005-0000-0000-000045010000}"/>
    <cellStyle name="Vurgu3 2" xfId="329" xr:uid="{00000000-0005-0000-0000-000046010000}"/>
    <cellStyle name="Vurgu4 2" xfId="330" xr:uid="{00000000-0005-0000-0000-000047010000}"/>
    <cellStyle name="Vurgu5 2" xfId="331" xr:uid="{00000000-0005-0000-0000-000048010000}"/>
    <cellStyle name="Vurgu6 2" xfId="332" xr:uid="{00000000-0005-0000-0000-000049010000}"/>
    <cellStyle name="Warning Text" xfId="166" xr:uid="{00000000-0005-0000-0000-00004A010000}"/>
    <cellStyle name="Warning Text 2" xfId="167" xr:uid="{00000000-0005-0000-0000-00004B010000}"/>
    <cellStyle name="Warning Text 2 2" xfId="168" xr:uid="{00000000-0005-0000-0000-00004C010000}"/>
    <cellStyle name="Warning Text 2 2 2" xfId="333" xr:uid="{00000000-0005-0000-0000-00004D010000}"/>
    <cellStyle name="Warning Text 2 3" xfId="334" xr:uid="{00000000-0005-0000-0000-00004E010000}"/>
    <cellStyle name="Warning Text 3" xfId="335" xr:uid="{00000000-0005-0000-0000-00004F010000}"/>
    <cellStyle name="Yüzde 2" xfId="169" xr:uid="{00000000-0005-0000-0000-000050010000}"/>
    <cellStyle name="Yüzde 3" xfId="170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1" defaultTableStyle="TableStyleMedium2" defaultPivotStyle="PivotStyleLight16">
    <tableStyle name="Invisible" pivot="0" table="0" count="0" xr9:uid="{4A6D7B34-0A8D-46C1-8FA0-181EAECFCAA4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'2002_2026_AYLIK_IHR'!$A$25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'2002_2026_AYLIK_IHR'!$C$25:$N$25</c:f>
              <c:numCache>
                <c:formatCode>#,##0</c:formatCode>
                <c:ptCount val="12"/>
                <c:pt idx="0">
                  <c:v>14943607.747880001</c:v>
                </c:pt>
                <c:pt idx="1">
                  <c:v>14669656.839750001</c:v>
                </c:pt>
                <c:pt idx="2">
                  <c:v>16482491.994410001</c:v>
                </c:pt>
                <c:pt idx="3">
                  <c:v>14830519.5842</c:v>
                </c:pt>
                <c:pt idx="4">
                  <c:v>17896629.20132</c:v>
                </c:pt>
                <c:pt idx="5">
                  <c:v>14593578.981210001</c:v>
                </c:pt>
                <c:pt idx="6">
                  <c:v>18154421.888289999</c:v>
                </c:pt>
                <c:pt idx="7">
                  <c:v>15343623.550209999</c:v>
                </c:pt>
                <c:pt idx="8">
                  <c:v>16161087.865370004</c:v>
                </c:pt>
                <c:pt idx="9">
                  <c:v>17076230.356099997</c:v>
                </c:pt>
                <c:pt idx="10">
                  <c:v>15782760.859600002</c:v>
                </c:pt>
                <c:pt idx="11">
                  <c:v>18787324.052569997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'2002_2026_AYLIK_IHR'!$A$24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'2002_2026_AYLIK_IHR'!$C$24:$N$24</c:f>
              <c:numCache>
                <c:formatCode>#,##0</c:formatCode>
                <c:ptCount val="12"/>
                <c:pt idx="0">
                  <c:v>14099946.600770002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'2002_2026_AYLIK_IHR'!$C$10:$N$10</c:f>
              <c:numCache>
                <c:formatCode>#,##0</c:formatCode>
                <c:ptCount val="12"/>
                <c:pt idx="0">
                  <c:v>138972.20188000001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'2002_2026_AYLIK_IHR'!$A$11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'2002_2026_AYLIK_IHR'!$C$11:$N$11</c:f>
              <c:numCache>
                <c:formatCode>#,##0</c:formatCode>
                <c:ptCount val="12"/>
                <c:pt idx="0">
                  <c:v>163152.75396</c:v>
                </c:pt>
                <c:pt idx="1">
                  <c:v>144972.16847999999</c:v>
                </c:pt>
                <c:pt idx="2">
                  <c:v>160861.51233999999</c:v>
                </c:pt>
                <c:pt idx="3">
                  <c:v>133114.16688999999</c:v>
                </c:pt>
                <c:pt idx="4">
                  <c:v>140946.98962000001</c:v>
                </c:pt>
                <c:pt idx="5">
                  <c:v>104901.2913</c:v>
                </c:pt>
                <c:pt idx="6">
                  <c:v>135412.94326999999</c:v>
                </c:pt>
                <c:pt idx="7">
                  <c:v>111401.9673</c:v>
                </c:pt>
                <c:pt idx="8">
                  <c:v>124612.96124</c:v>
                </c:pt>
                <c:pt idx="9">
                  <c:v>190695.96635999999</c:v>
                </c:pt>
                <c:pt idx="10">
                  <c:v>162630.22010999999</c:v>
                </c:pt>
                <c:pt idx="11">
                  <c:v>168763.9749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'2002_2026_AYLIK_IHR'!$C$12:$N$12</c:f>
              <c:numCache>
                <c:formatCode>#,##0</c:formatCode>
                <c:ptCount val="12"/>
                <c:pt idx="0">
                  <c:v>180835.44237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'2002_2026_AYLIK_IHR'!$A$13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'2002_2026_AYLIK_IHR'!$C$13:$N$13</c:f>
              <c:numCache>
                <c:formatCode>#,##0</c:formatCode>
                <c:ptCount val="12"/>
                <c:pt idx="0">
                  <c:v>207207.54506</c:v>
                </c:pt>
                <c:pt idx="1">
                  <c:v>216025.01414000001</c:v>
                </c:pt>
                <c:pt idx="2">
                  <c:v>216963.52698</c:v>
                </c:pt>
                <c:pt idx="3">
                  <c:v>208737.65053000001</c:v>
                </c:pt>
                <c:pt idx="4">
                  <c:v>184126.76892</c:v>
                </c:pt>
                <c:pt idx="5">
                  <c:v>139631.00080000001</c:v>
                </c:pt>
                <c:pt idx="6">
                  <c:v>164269.30773</c:v>
                </c:pt>
                <c:pt idx="7">
                  <c:v>123195.95987999999</c:v>
                </c:pt>
                <c:pt idx="8">
                  <c:v>144228.36645999999</c:v>
                </c:pt>
                <c:pt idx="9">
                  <c:v>202645.29420999999</c:v>
                </c:pt>
                <c:pt idx="10">
                  <c:v>195790.76647</c:v>
                </c:pt>
                <c:pt idx="11">
                  <c:v>249525.6606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'2002_2026_AYLIK_IHR'!$C$14:$N$14</c:f>
              <c:numCache>
                <c:formatCode>#,##0</c:formatCode>
                <c:ptCount val="12"/>
                <c:pt idx="0">
                  <c:v>29950.333419999999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'2002_2026_AYLIK_IHR'!$A$15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'2002_2026_AYLIK_IHR'!$C$15:$N$15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52678.842499999999</c:v>
                </c:pt>
                <c:pt idx="3">
                  <c:v>36815.667350000003</c:v>
                </c:pt>
                <c:pt idx="4">
                  <c:v>46381.982320000003</c:v>
                </c:pt>
                <c:pt idx="5">
                  <c:v>38066.880599999997</c:v>
                </c:pt>
                <c:pt idx="6">
                  <c:v>46771.556989999997</c:v>
                </c:pt>
                <c:pt idx="7">
                  <c:v>32493.5124</c:v>
                </c:pt>
                <c:pt idx="8">
                  <c:v>36007.09057</c:v>
                </c:pt>
                <c:pt idx="9">
                  <c:v>35494.446109999997</c:v>
                </c:pt>
                <c:pt idx="10">
                  <c:v>35969.177909999999</c:v>
                </c:pt>
                <c:pt idx="11">
                  <c:v>42979.205959999999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'2002_2026_AYLIK_IHR'!$C$16:$N$16</c:f>
              <c:numCache>
                <c:formatCode>#,##0</c:formatCode>
                <c:ptCount val="12"/>
                <c:pt idx="0">
                  <c:v>63852.64428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'2002_2026_AYLIK_IHR'!$A$17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'2002_2026_AYLIK_IHR'!$C$17:$N$17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65991.330170000001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99311.338570000007</c:v>
                </c:pt>
                <c:pt idx="6">
                  <c:v>109376.6136</c:v>
                </c:pt>
                <c:pt idx="7">
                  <c:v>92607.31035</c:v>
                </c:pt>
                <c:pt idx="8">
                  <c:v>112328.21546000001</c:v>
                </c:pt>
                <c:pt idx="9">
                  <c:v>82093.361940000003</c:v>
                </c:pt>
                <c:pt idx="10">
                  <c:v>72729.177769999995</c:v>
                </c:pt>
                <c:pt idx="11">
                  <c:v>100840.0701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'2002_2026_AYLIK_IHR'!$C$18:$N$18</c:f>
              <c:numCache>
                <c:formatCode>#,##0</c:formatCode>
                <c:ptCount val="12"/>
                <c:pt idx="0">
                  <c:v>14960.81105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'2002_2026_AYLIK_IHR'!$A$19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'2002_2026_AYLIK_IHR'!$C$19:$N$19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19395.497370000001</c:v>
                </c:pt>
                <c:pt idx="2">
                  <c:v>18493.122530000001</c:v>
                </c:pt>
                <c:pt idx="3">
                  <c:v>14944.745709999999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8822.1544799999992</c:v>
                </c:pt>
                <c:pt idx="7">
                  <c:v>9401.9723099999992</c:v>
                </c:pt>
                <c:pt idx="8">
                  <c:v>10131.32314</c:v>
                </c:pt>
                <c:pt idx="9">
                  <c:v>12525.304270000001</c:v>
                </c:pt>
                <c:pt idx="10">
                  <c:v>11742.03889</c:v>
                </c:pt>
                <c:pt idx="11">
                  <c:v>14361.3588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'2002_2026_AYLIK_IHR'!$C$20:$N$20</c:f>
              <c:numCache>
                <c:formatCode>#,##0</c:formatCode>
                <c:ptCount val="12"/>
                <c:pt idx="0">
                  <c:v>363532.03139999998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'2002_2026_AYLIK_IHR'!$A$21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'2002_2026_AYLIK_IHR'!$C$21:$N$21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335130.38740000001</c:v>
                </c:pt>
                <c:pt idx="5">
                  <c:v>313835.33280999999</c:v>
                </c:pt>
                <c:pt idx="6">
                  <c:v>370487.99933000002</c:v>
                </c:pt>
                <c:pt idx="7">
                  <c:v>337981.13987999997</c:v>
                </c:pt>
                <c:pt idx="8">
                  <c:v>346479.46185000002</c:v>
                </c:pt>
                <c:pt idx="9">
                  <c:v>381418.65646999999</c:v>
                </c:pt>
                <c:pt idx="10">
                  <c:v>362512.29339000001</c:v>
                </c:pt>
                <c:pt idx="11">
                  <c:v>444278.15769999998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'2002_2026_AYLIK_IHR'!$C$22:$N$22</c:f>
              <c:numCache>
                <c:formatCode>#,##0</c:formatCode>
                <c:ptCount val="12"/>
                <c:pt idx="0">
                  <c:v>562427.85105000006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'2002_2026_AYLIK_IHR'!$A$23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'2002_2026_AYLIK_IHR'!$C$23:$N$23</c:f>
              <c:numCache>
                <c:formatCode>#,##0</c:formatCode>
                <c:ptCount val="12"/>
                <c:pt idx="0">
                  <c:v>608344.81467999995</c:v>
                </c:pt>
                <c:pt idx="1">
                  <c:v>605506.72881999996</c:v>
                </c:pt>
                <c:pt idx="2">
                  <c:v>671772.26086000004</c:v>
                </c:pt>
                <c:pt idx="3">
                  <c:v>620960.61910000001</c:v>
                </c:pt>
                <c:pt idx="4">
                  <c:v>722044.35748999997</c:v>
                </c:pt>
                <c:pt idx="5">
                  <c:v>587498.49901999999</c:v>
                </c:pt>
                <c:pt idx="6">
                  <c:v>689798.33227000001</c:v>
                </c:pt>
                <c:pt idx="7">
                  <c:v>655881.64734000002</c:v>
                </c:pt>
                <c:pt idx="8">
                  <c:v>685915.37768000003</c:v>
                </c:pt>
                <c:pt idx="9">
                  <c:v>731528.81802999997</c:v>
                </c:pt>
                <c:pt idx="10">
                  <c:v>670062.91625999997</c:v>
                </c:pt>
                <c:pt idx="11">
                  <c:v>736647.21852999995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'2002_2026_AYLIK_IHR'!$C$26:$N$26</c:f>
              <c:numCache>
                <c:formatCode>#,##0</c:formatCode>
                <c:ptCount val="12"/>
                <c:pt idx="0">
                  <c:v>729698.00000999996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'2002_2026_AYLIK_IHR'!$A$27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'2002_2026_AYLIK_IHR'!$C$27:$N$27</c:f>
              <c:numCache>
                <c:formatCode>#,##0</c:formatCode>
                <c:ptCount val="12"/>
                <c:pt idx="0">
                  <c:v>825242.08946000005</c:v>
                </c:pt>
                <c:pt idx="1">
                  <c:v>755797.44386</c:v>
                </c:pt>
                <c:pt idx="2">
                  <c:v>838120.29761999997</c:v>
                </c:pt>
                <c:pt idx="3">
                  <c:v>769952.48644999997</c:v>
                </c:pt>
                <c:pt idx="4">
                  <c:v>852174.95013000001</c:v>
                </c:pt>
                <c:pt idx="5">
                  <c:v>691692.43703999999</c:v>
                </c:pt>
                <c:pt idx="6">
                  <c:v>776187.48080999998</c:v>
                </c:pt>
                <c:pt idx="7">
                  <c:v>749193.50884999998</c:v>
                </c:pt>
                <c:pt idx="8">
                  <c:v>786045.83169000002</c:v>
                </c:pt>
                <c:pt idx="9">
                  <c:v>839652.60147999995</c:v>
                </c:pt>
                <c:pt idx="10">
                  <c:v>741226.83906999999</c:v>
                </c:pt>
                <c:pt idx="11">
                  <c:v>781735.31042999995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'2002_2026_AYLIK_IHR'!$C$28:$N$28</c:f>
              <c:numCache>
                <c:formatCode>#,##0</c:formatCode>
                <c:ptCount val="12"/>
                <c:pt idx="0">
                  <c:v>106755.22975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'2002_2026_AYLIK_IHR'!$A$29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'2002_2026_AYLIK_IHR'!$C$29:$N$29</c:f>
              <c:numCache>
                <c:formatCode>#,##0</c:formatCode>
                <c:ptCount val="12"/>
                <c:pt idx="0">
                  <c:v>126180.88076</c:v>
                </c:pt>
                <c:pt idx="1">
                  <c:v>132253.16151999999</c:v>
                </c:pt>
                <c:pt idx="2">
                  <c:v>140706.40946</c:v>
                </c:pt>
                <c:pt idx="3">
                  <c:v>102634.77334</c:v>
                </c:pt>
                <c:pt idx="4">
                  <c:v>124005.22214</c:v>
                </c:pt>
                <c:pt idx="5">
                  <c:v>90353.700200000007</c:v>
                </c:pt>
                <c:pt idx="6">
                  <c:v>132145.56828000001</c:v>
                </c:pt>
                <c:pt idx="7">
                  <c:v>137227.86752</c:v>
                </c:pt>
                <c:pt idx="8">
                  <c:v>128769.83858</c:v>
                </c:pt>
                <c:pt idx="9">
                  <c:v>129689.30318</c:v>
                </c:pt>
                <c:pt idx="10">
                  <c:v>100499.70741</c:v>
                </c:pt>
                <c:pt idx="11">
                  <c:v>100406.19231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'2002_2026_AYLIK_IHR'!$C$30:$N$30</c:f>
              <c:numCache>
                <c:formatCode>#,##0</c:formatCode>
                <c:ptCount val="12"/>
                <c:pt idx="0">
                  <c:v>206372.33507999999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'2002_2026_AYLIK_IHR'!$A$31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'2002_2026_AYLIK_IHR'!$C$31:$N$31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227658.70558000001</c:v>
                </c:pt>
                <c:pt idx="2">
                  <c:v>234219.72373</c:v>
                </c:pt>
                <c:pt idx="3">
                  <c:v>199117.03920999999</c:v>
                </c:pt>
                <c:pt idx="4">
                  <c:v>233974.76056</c:v>
                </c:pt>
                <c:pt idx="5">
                  <c:v>165547.28813999999</c:v>
                </c:pt>
                <c:pt idx="6">
                  <c:v>231047.19733</c:v>
                </c:pt>
                <c:pt idx="7">
                  <c:v>231947.51097999999</c:v>
                </c:pt>
                <c:pt idx="8">
                  <c:v>263513.00771999999</c:v>
                </c:pt>
                <c:pt idx="9">
                  <c:v>286354.44082000002</c:v>
                </c:pt>
                <c:pt idx="10">
                  <c:v>250789.34395000001</c:v>
                </c:pt>
                <c:pt idx="11">
                  <c:v>284710.92294000002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'2002_2026_AYLIK_IHR'!$A$57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'2002_2026_AYLIK_IHR'!$C$57:$N$57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492801.63483</c:v>
                </c:pt>
                <c:pt idx="3">
                  <c:v>474411.65805000003</c:v>
                </c:pt>
                <c:pt idx="4">
                  <c:v>531060.78685999999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522783.5036</c:v>
                </c:pt>
                <c:pt idx="8">
                  <c:v>549756.45697000006</c:v>
                </c:pt>
                <c:pt idx="9">
                  <c:v>583388.00285000005</c:v>
                </c:pt>
                <c:pt idx="10">
                  <c:v>532694.13713000005</c:v>
                </c:pt>
                <c:pt idx="11">
                  <c:v>589745.79032000003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'2002_2026_AYLIK_IHR'!$A$56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'2002_2026_AYLIK_IHR'!$C$56:$N$56</c:f>
              <c:numCache>
                <c:formatCode>#,##0</c:formatCode>
                <c:ptCount val="12"/>
                <c:pt idx="0">
                  <c:v>522105.82754999999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'2002_2026_AYLIK_IHR'!$C$32:$N$32</c:f>
              <c:numCache>
                <c:formatCode>#,##0</c:formatCode>
                <c:ptCount val="12"/>
                <c:pt idx="0">
                  <c:v>2286485.7540600002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'2002_2026_AYLIK_IHR'!$A$33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'2002_2026_AYLIK_IHR'!$C$33:$N$33</c:f>
              <c:numCache>
                <c:formatCode>#,##0</c:formatCode>
                <c:ptCount val="12"/>
                <c:pt idx="0">
                  <c:v>2551108.86754</c:v>
                </c:pt>
                <c:pt idx="1">
                  <c:v>2485587.0153800002</c:v>
                </c:pt>
                <c:pt idx="2">
                  <c:v>2724790.8498800001</c:v>
                </c:pt>
                <c:pt idx="3">
                  <c:v>2611621.06287</c:v>
                </c:pt>
                <c:pt idx="4">
                  <c:v>2787155.46636</c:v>
                </c:pt>
                <c:pt idx="5">
                  <c:v>2594548.3949600002</c:v>
                </c:pt>
                <c:pt idx="6">
                  <c:v>3427106.6631299998</c:v>
                </c:pt>
                <c:pt idx="7">
                  <c:v>2609832.50526</c:v>
                </c:pt>
                <c:pt idx="8">
                  <c:v>2490822.3419499998</c:v>
                </c:pt>
                <c:pt idx="9">
                  <c:v>2651351.2994499998</c:v>
                </c:pt>
                <c:pt idx="10">
                  <c:v>2350421.2777800001</c:v>
                </c:pt>
                <c:pt idx="11">
                  <c:v>2633071.0791199999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'2002_2026_AYLIK_IHR'!$C$42:$N$42</c:f>
              <c:numCache>
                <c:formatCode>#,##0</c:formatCode>
                <c:ptCount val="12"/>
                <c:pt idx="0">
                  <c:v>813837.55307999998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'2002_2026_AYLIK_IHR'!$A$43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'2002_2026_AYLIK_IHR'!$C$43:$N$43</c:f>
              <c:numCache>
                <c:formatCode>#,##0</c:formatCode>
                <c:ptCount val="12"/>
                <c:pt idx="0">
                  <c:v>790366.02801999997</c:v>
                </c:pt>
                <c:pt idx="1">
                  <c:v>807931.50578000001</c:v>
                </c:pt>
                <c:pt idx="2">
                  <c:v>915069.24222999997</c:v>
                </c:pt>
                <c:pt idx="3">
                  <c:v>853188.37759000005</c:v>
                </c:pt>
                <c:pt idx="4">
                  <c:v>1006653.87428</c:v>
                </c:pt>
                <c:pt idx="5">
                  <c:v>797553.20709000004</c:v>
                </c:pt>
                <c:pt idx="6">
                  <c:v>985319.00989999995</c:v>
                </c:pt>
                <c:pt idx="7">
                  <c:v>962469.33403000003</c:v>
                </c:pt>
                <c:pt idx="8">
                  <c:v>940896.85988999996</c:v>
                </c:pt>
                <c:pt idx="9">
                  <c:v>1067605.9369600001</c:v>
                </c:pt>
                <c:pt idx="10">
                  <c:v>979860.18330999999</c:v>
                </c:pt>
                <c:pt idx="11">
                  <c:v>1151368.7832599999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'2002_2026_AYLIK_IHR'!$C$36:$N$36</c:f>
              <c:numCache>
                <c:formatCode>#,##0</c:formatCode>
                <c:ptCount val="12"/>
                <c:pt idx="0">
                  <c:v>3061672.8862100001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'2002_2026_AYLIK_IHR'!$A$37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'2002_2026_AYLIK_IHR'!$C$37:$N$37</c:f>
              <c:numCache>
                <c:formatCode>#,##0</c:formatCode>
                <c:ptCount val="12"/>
                <c:pt idx="0">
                  <c:v>2996341.8122399999</c:v>
                </c:pt>
                <c:pt idx="1">
                  <c:v>2976593.4347700002</c:v>
                </c:pt>
                <c:pt idx="2">
                  <c:v>3514223.83177</c:v>
                </c:pt>
                <c:pt idx="3">
                  <c:v>3141672.5579599999</c:v>
                </c:pt>
                <c:pt idx="4">
                  <c:v>3942404.86368</c:v>
                </c:pt>
                <c:pt idx="5">
                  <c:v>3405139.09241</c:v>
                </c:pt>
                <c:pt idx="6">
                  <c:v>3834919.2573899999</c:v>
                </c:pt>
                <c:pt idx="7">
                  <c:v>2730064.61118</c:v>
                </c:pt>
                <c:pt idx="8">
                  <c:v>3657757.9522600002</c:v>
                </c:pt>
                <c:pt idx="9">
                  <c:v>3809643.9336700002</c:v>
                </c:pt>
                <c:pt idx="10">
                  <c:v>3750095.08721</c:v>
                </c:pt>
                <c:pt idx="11">
                  <c:v>3760110.1749800001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'2002_2026_AYLIK_IHR'!$C$40:$N$40</c:f>
              <c:numCache>
                <c:formatCode>#,##0</c:formatCode>
                <c:ptCount val="12"/>
                <c:pt idx="0">
                  <c:v>1342366.3165500001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'2002_2026_AYLIK_IHR'!$A$41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'2002_2026_AYLIK_IHR'!$C$41:$N$41</c:f>
              <c:numCache>
                <c:formatCode>#,##0</c:formatCode>
                <c:ptCount val="12"/>
                <c:pt idx="0">
                  <c:v>1223530.0778099999</c:v>
                </c:pt>
                <c:pt idx="1">
                  <c:v>1292820.12341</c:v>
                </c:pt>
                <c:pt idx="2">
                  <c:v>1477643.23019</c:v>
                </c:pt>
                <c:pt idx="3">
                  <c:v>1378914.689</c:v>
                </c:pt>
                <c:pt idx="4">
                  <c:v>1672967.0456900001</c:v>
                </c:pt>
                <c:pt idx="5">
                  <c:v>1274548.79853</c:v>
                </c:pt>
                <c:pt idx="6">
                  <c:v>1563485.24587</c:v>
                </c:pt>
                <c:pt idx="7">
                  <c:v>1488702.2919099999</c:v>
                </c:pt>
                <c:pt idx="8">
                  <c:v>1507677.84473</c:v>
                </c:pt>
                <c:pt idx="9">
                  <c:v>1641953.8317400001</c:v>
                </c:pt>
                <c:pt idx="10">
                  <c:v>1478363.67579</c:v>
                </c:pt>
                <c:pt idx="11">
                  <c:v>1732629.4052899999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'2002_2026_AYLIK_IHR'!$C$34:$N$34</c:f>
              <c:numCache>
                <c:formatCode>#,##0</c:formatCode>
                <c:ptCount val="12"/>
                <c:pt idx="0">
                  <c:v>1340771.0086399999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'2002_2026_AYLIK_IHR'!$A$35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'2002_2026_AYLIK_IHR'!$C$35:$N$35</c:f>
              <c:numCache>
                <c:formatCode>#,##0</c:formatCode>
                <c:ptCount val="12"/>
                <c:pt idx="0">
                  <c:v>1409246.32583</c:v>
                </c:pt>
                <c:pt idx="1">
                  <c:v>1354747.3400900001</c:v>
                </c:pt>
                <c:pt idx="2">
                  <c:v>1414005.4835900001</c:v>
                </c:pt>
                <c:pt idx="3">
                  <c:v>1225489.13998</c:v>
                </c:pt>
                <c:pt idx="4">
                  <c:v>1514417.4475199999</c:v>
                </c:pt>
                <c:pt idx="5">
                  <c:v>1195623.1784600001</c:v>
                </c:pt>
                <c:pt idx="6">
                  <c:v>1581331.99324</c:v>
                </c:pt>
                <c:pt idx="7">
                  <c:v>1520167.3839199999</c:v>
                </c:pt>
                <c:pt idx="8">
                  <c:v>1486633.17142</c:v>
                </c:pt>
                <c:pt idx="9">
                  <c:v>1509603.8360599999</c:v>
                </c:pt>
                <c:pt idx="10">
                  <c:v>1286722.7022500001</c:v>
                </c:pt>
                <c:pt idx="11">
                  <c:v>1270247.7151800001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'2002_2026_AYLIK_IHR'!$C$44:$N$44</c:f>
              <c:numCache>
                <c:formatCode>#,##0</c:formatCode>
                <c:ptCount val="12"/>
                <c:pt idx="0">
                  <c:v>1074412.13197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'2002_2026_AYLIK_IHR'!$A$45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'2002_2026_AYLIK_IHR'!$C$45:$N$45</c:f>
              <c:numCache>
                <c:formatCode>#,##0</c:formatCode>
                <c:ptCount val="12"/>
                <c:pt idx="0">
                  <c:v>1010429.12448</c:v>
                </c:pt>
                <c:pt idx="1">
                  <c:v>1020280.04842</c:v>
                </c:pt>
                <c:pt idx="2">
                  <c:v>1135255.7575600001</c:v>
                </c:pt>
                <c:pt idx="3">
                  <c:v>1080232.25676</c:v>
                </c:pt>
                <c:pt idx="4">
                  <c:v>1234500.7922199999</c:v>
                </c:pt>
                <c:pt idx="5">
                  <c:v>967996.00858999998</c:v>
                </c:pt>
                <c:pt idx="6">
                  <c:v>1186797.90173</c:v>
                </c:pt>
                <c:pt idx="7">
                  <c:v>1098696.40543</c:v>
                </c:pt>
                <c:pt idx="8">
                  <c:v>1130980.0999400001</c:v>
                </c:pt>
                <c:pt idx="9">
                  <c:v>1219410.88007</c:v>
                </c:pt>
                <c:pt idx="10">
                  <c:v>1048752.3955000001</c:v>
                </c:pt>
                <c:pt idx="11">
                  <c:v>1108942.86402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'2002_2026_AYLIK_IHR'!$C$48:$N$48</c:f>
              <c:numCache>
                <c:formatCode>#,##0</c:formatCode>
                <c:ptCount val="12"/>
                <c:pt idx="0">
                  <c:v>317551.63144999999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'2002_2026_AYLIK_IHR'!$A$49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'2002_2026_AYLIK_IHR'!$C$49:$N$49</c:f>
              <c:numCache>
                <c:formatCode>#,##0</c:formatCode>
                <c:ptCount val="12"/>
                <c:pt idx="0">
                  <c:v>317186.10092</c:v>
                </c:pt>
                <c:pt idx="1">
                  <c:v>320215.88027000002</c:v>
                </c:pt>
                <c:pt idx="2">
                  <c:v>375147.76507999998</c:v>
                </c:pt>
                <c:pt idx="3">
                  <c:v>387281.56464</c:v>
                </c:pt>
                <c:pt idx="4">
                  <c:v>413266.14954999997</c:v>
                </c:pt>
                <c:pt idx="5">
                  <c:v>365435.61456999998</c:v>
                </c:pt>
                <c:pt idx="6">
                  <c:v>427244.01976</c:v>
                </c:pt>
                <c:pt idx="7">
                  <c:v>363881.94955000002</c:v>
                </c:pt>
                <c:pt idx="8">
                  <c:v>381382.21101999999</c:v>
                </c:pt>
                <c:pt idx="9">
                  <c:v>403041.31472999998</c:v>
                </c:pt>
                <c:pt idx="10">
                  <c:v>359774.641</c:v>
                </c:pt>
                <c:pt idx="11">
                  <c:v>385341.97266999999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'2002_2026_AYLIK_IHR'!$C$50:$N$50</c:f>
              <c:numCache>
                <c:formatCode>#,##0</c:formatCode>
                <c:ptCount val="12"/>
                <c:pt idx="0">
                  <c:v>476827.27841000003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'2002_2026_AYLIK_IHR'!$A$51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'2002_2026_AYLIK_IHR'!$C$51:$N$51</c:f>
              <c:numCache>
                <c:formatCode>#,##0</c:formatCode>
                <c:ptCount val="12"/>
                <c:pt idx="0">
                  <c:v>1162563.4042</c:v>
                </c:pt>
                <c:pt idx="1">
                  <c:v>877795.87298999995</c:v>
                </c:pt>
                <c:pt idx="2">
                  <c:v>565638.54428999999</c:v>
                </c:pt>
                <c:pt idx="3">
                  <c:v>503105.11076000001</c:v>
                </c:pt>
                <c:pt idx="4">
                  <c:v>853872.1899</c:v>
                </c:pt>
                <c:pt idx="5">
                  <c:v>379741.44834</c:v>
                </c:pt>
                <c:pt idx="6">
                  <c:v>756512.67524999997</c:v>
                </c:pt>
                <c:pt idx="7">
                  <c:v>601735.92983000004</c:v>
                </c:pt>
                <c:pt idx="8">
                  <c:v>498544.04327000002</c:v>
                </c:pt>
                <c:pt idx="9">
                  <c:v>552130.39627000003</c:v>
                </c:pt>
                <c:pt idx="10">
                  <c:v>599037.86534999998</c:v>
                </c:pt>
                <c:pt idx="11">
                  <c:v>553576.74325000006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'2002_2026_AYLIK_IHR'!#REF!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'2002_2026_AYLIK_IHR'!$C$46:$N$46</c:f>
              <c:numCache>
                <c:formatCode>#,##0</c:formatCode>
                <c:ptCount val="12"/>
                <c:pt idx="0">
                  <c:v>1084607.09112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'2002_2026_AYLIK_IHR'!$A$47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'2002_2026_AYLIK_IHR'!$C$47:$N$47</c:f>
              <c:numCache>
                <c:formatCode>#,##0</c:formatCode>
                <c:ptCount val="12"/>
                <c:pt idx="0">
                  <c:v>1245833.8453200001</c:v>
                </c:pt>
                <c:pt idx="1">
                  <c:v>1233327.2370500001</c:v>
                </c:pt>
                <c:pt idx="2">
                  <c:v>1539796.5189100001</c:v>
                </c:pt>
                <c:pt idx="3">
                  <c:v>1300369.9671400001</c:v>
                </c:pt>
                <c:pt idx="4">
                  <c:v>1496087.7146000001</c:v>
                </c:pt>
                <c:pt idx="5">
                  <c:v>1430267.9801</c:v>
                </c:pt>
                <c:pt idx="6">
                  <c:v>1351684.0538999999</c:v>
                </c:pt>
                <c:pt idx="7">
                  <c:v>1364775.23196</c:v>
                </c:pt>
                <c:pt idx="8">
                  <c:v>1479082.5117299999</c:v>
                </c:pt>
                <c:pt idx="9">
                  <c:v>1287212.5641600001</c:v>
                </c:pt>
                <c:pt idx="10">
                  <c:v>1313578.7695200001</c:v>
                </c:pt>
                <c:pt idx="11">
                  <c:v>1500321.1049899999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'2002_2026_AYLIK_IHR'!$C$58:$N$58</c:f>
              <c:numCache>
                <c:formatCode>#,##0</c:formatCode>
                <c:ptCount val="12"/>
                <c:pt idx="0">
                  <c:v>522105.82754999999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'2002_2026_AYLIK_IHR'!$A$59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'2002_2026_AYLIK_IHR'!$C$59:$N$59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492801.63483</c:v>
                </c:pt>
                <c:pt idx="3">
                  <c:v>474411.65805000003</c:v>
                </c:pt>
                <c:pt idx="4">
                  <c:v>531060.78685999999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522783.5036</c:v>
                </c:pt>
                <c:pt idx="8">
                  <c:v>549756.45697000006</c:v>
                </c:pt>
                <c:pt idx="9">
                  <c:v>583388.00285000005</c:v>
                </c:pt>
                <c:pt idx="10">
                  <c:v>532694.13713000005</c:v>
                </c:pt>
                <c:pt idx="11">
                  <c:v>589745.79032000003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'2002_2026_AYLIK_IHR'!$C$83:$N$83</c:f>
              <c:numCache>
                <c:formatCode>#,##0</c:formatCode>
                <c:ptCount val="12"/>
                <c:pt idx="0">
                  <c:v>21160655</c:v>
                </c:pt>
                <c:pt idx="1">
                  <c:v>20728841</c:v>
                </c:pt>
                <c:pt idx="2">
                  <c:v>23406556</c:v>
                </c:pt>
                <c:pt idx="3">
                  <c:v>20779896</c:v>
                </c:pt>
                <c:pt idx="4">
                  <c:v>24816585</c:v>
                </c:pt>
                <c:pt idx="5">
                  <c:v>20468715</c:v>
                </c:pt>
                <c:pt idx="6">
                  <c:v>24910627</c:v>
                </c:pt>
                <c:pt idx="7">
                  <c:v>21702597</c:v>
                </c:pt>
                <c:pt idx="8">
                  <c:v>22547086</c:v>
                </c:pt>
                <c:pt idx="9">
                  <c:v>23952925</c:v>
                </c:pt>
                <c:pt idx="10">
                  <c:v>22513735</c:v>
                </c:pt>
                <c:pt idx="11">
                  <c:v>26372991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'2002_2026_AYLIK_IHR'!$C$84:$N$84</c:f>
              <c:numCache>
                <c:formatCode>#,##0</c:formatCode>
                <c:ptCount val="12"/>
                <c:pt idx="0">
                  <c:v>20328480.901999999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'2002_2026_AYLIK_IHR'!$C$38:$N$38</c:f>
              <c:numCache>
                <c:formatCode>#,##0</c:formatCode>
                <c:ptCount val="12"/>
                <c:pt idx="0">
                  <c:v>166947.26134999999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'2002_2026_AYLIK_IHR'!$A$39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'2002_2026_AYLIK_IHR'!$C$39:$N$39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158782.83376000001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84044.054889999999</c:v>
                </c:pt>
                <c:pt idx="6">
                  <c:v>262653.21983000002</c:v>
                </c:pt>
                <c:pt idx="7">
                  <c:v>81744.173809999993</c:v>
                </c:pt>
                <c:pt idx="8">
                  <c:v>230420.35769</c:v>
                </c:pt>
                <c:pt idx="9">
                  <c:v>304893.73233000003</c:v>
                </c:pt>
                <c:pt idx="10">
                  <c:v>164250.66383999999</c:v>
                </c:pt>
                <c:pt idx="11">
                  <c:v>291305.66707000002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'2002_2026_AYLIK_IHR'!$C$52:$N$52</c:f>
              <c:numCache>
                <c:formatCode>#,##0</c:formatCode>
                <c:ptCount val="12"/>
                <c:pt idx="0">
                  <c:v>555347.26431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'2002_2026_AYLIK_IHR'!$A$53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'2002_2026_AYLIK_IHR'!$C$53:$N$53</c:f>
              <c:numCache>
                <c:formatCode>#,##0</c:formatCode>
                <c:ptCount val="12"/>
                <c:pt idx="0">
                  <c:v>385096.25397999998</c:v>
                </c:pt>
                <c:pt idx="1">
                  <c:v>435240.08289000002</c:v>
                </c:pt>
                <c:pt idx="2">
                  <c:v>883933.51546000002</c:v>
                </c:pt>
                <c:pt idx="3">
                  <c:v>538174.46184</c:v>
                </c:pt>
                <c:pt idx="4">
                  <c:v>741066.14824000001</c:v>
                </c:pt>
                <c:pt idx="5">
                  <c:v>619563.71721999999</c:v>
                </c:pt>
                <c:pt idx="6">
                  <c:v>981433.44851000002</c:v>
                </c:pt>
                <c:pt idx="7">
                  <c:v>833908.33666999999</c:v>
                </c:pt>
                <c:pt idx="8">
                  <c:v>572822.89578000002</c:v>
                </c:pt>
                <c:pt idx="9">
                  <c:v>707565.57050999999</c:v>
                </c:pt>
                <c:pt idx="10">
                  <c:v>746447.53101999999</c:v>
                </c:pt>
                <c:pt idx="11">
                  <c:v>2571034.7073499998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'2002_2026_AYLIK_IHR'!$C$54:$N$54</c:f>
              <c:numCache>
                <c:formatCode>#,##0</c:formatCode>
                <c:ptCount val="12"/>
                <c:pt idx="0">
                  <c:v>536294.85878000001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'2002_2026_AYLIK_IHR'!$A$55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'2002_2026_AYLIK_IHR'!$C$55:$N$55</c:f>
              <c:numCache>
                <c:formatCode>#,##0</c:formatCode>
                <c:ptCount val="12"/>
                <c:pt idx="0">
                  <c:v>588854.43513999996</c:v>
                </c:pt>
                <c:pt idx="1">
                  <c:v>590626.15397999994</c:v>
                </c:pt>
                <c:pt idx="2">
                  <c:v>637584.53266000003</c:v>
                </c:pt>
                <c:pt idx="3">
                  <c:v>608982.79648999998</c:v>
                </c:pt>
                <c:pt idx="4">
                  <c:v>657031.01248000003</c:v>
                </c:pt>
                <c:pt idx="5">
                  <c:v>531524.06067000004</c:v>
                </c:pt>
                <c:pt idx="6">
                  <c:v>656554.15336</c:v>
                </c:pt>
                <c:pt idx="7">
                  <c:v>569276.50930999999</c:v>
                </c:pt>
                <c:pt idx="8">
                  <c:v>605738.89769999997</c:v>
                </c:pt>
                <c:pt idx="9">
                  <c:v>666120.71467000002</c:v>
                </c:pt>
                <c:pt idx="10">
                  <c:v>612940.17660000001</c:v>
                </c:pt>
                <c:pt idx="11">
                  <c:v>662521.40971000004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'2002_2026_AYLIK_IHR'!$C$3:$N$3</c:f>
              <c:numCache>
                <c:formatCode>#,##0</c:formatCode>
                <c:ptCount val="12"/>
                <c:pt idx="0">
                  <c:v>3006129.5844699997</c:v>
                </c:pt>
                <c:pt idx="1">
                  <c:v>2949626.6185699999</c:v>
                </c:pt>
                <c:pt idx="2">
                  <c:v>3117340.89977</c:v>
                </c:pt>
                <c:pt idx="3">
                  <c:v>2769016.71655</c:v>
                </c:pt>
                <c:pt idx="4">
                  <c:v>3100615.0438399999</c:v>
                </c:pt>
                <c:pt idx="5">
                  <c:v>2543379.4619199997</c:v>
                </c:pt>
                <c:pt idx="6">
                  <c:v>2893762.4378200001</c:v>
                </c:pt>
                <c:pt idx="7">
                  <c:v>2705640.9017399997</c:v>
                </c:pt>
                <c:pt idx="8">
                  <c:v>2917682.3865100001</c:v>
                </c:pt>
                <c:pt idx="9">
                  <c:v>3293057.5219099997</c:v>
                </c:pt>
                <c:pt idx="10">
                  <c:v>3273154.6547200005</c:v>
                </c:pt>
                <c:pt idx="11">
                  <c:v>3825226.7965399995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'2002_2026_AYLIK_IHR'!$A$2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'2002_2026_AYLIK_IHR'!$C$2:$N$2</c:f>
              <c:numCache>
                <c:formatCode>#,##0</c:formatCode>
                <c:ptCount val="12"/>
                <c:pt idx="0">
                  <c:v>2984665.8812500001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2009-2026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'2002_2026_AYLIK_IHR'!$A$68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'2002_2026_AYLIK_IHR'!$C$68:$N$68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'2002_2026_AYLIK_IHR'!$A$69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'2002_2026_AYLIK_IHR'!$A$70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'2002_2026_AYLIK_IHR'!$C$70:$N$70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'2002_2026_AYLIK_IHR'!$A$71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'2002_2026_AYLIK_IHR'!$C$71:$N$71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'2002_2026_AYLIK_IHR'!$A$72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'2002_2026_AYLIK_IHR'!$C$72:$N$72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'2002_2026_AYLIK_IHR'!$A$73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'2002_2026_AYLIK_IHR'!$C$73:$N$73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'2002_2026_AYLIK_IHR'!$A$74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'2002_2026_AYLIK_IHR'!$C$74:$N$74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'2002_2026_AYLIK_IHR'!$A$75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'2002_2026_AYLIK_IHR'!$C$75:$N$75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'2002_2026_AYLIK_IHR'!$A$76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'2002_2026_AYLIK_IHR'!$C$76:$N$76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'2002_2026_AYLIK_IHR'!$A$77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'2002_2026_AYLIK_IHR'!$C$77:$N$77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'2002_2026_AYLIK_IHR'!$A$79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'2002_2026_AYLIK_IHR'!$C$79:$N$79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'2002_2026_AYLIK_IHR'!$A$80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'2002_2026_AYLIK_IHR'!$C$80:$N$80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'2002_2026_AYLIK_IHR'!$A$81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'2002_2026_AYLIK_IHR'!$C$81:$N$81</c:f>
              <c:numCache>
                <c:formatCode>#,##0</c:formatCode>
                <c:ptCount val="12"/>
                <c:pt idx="0">
                  <c:v>19331709</c:v>
                </c:pt>
                <c:pt idx="1">
                  <c:v>18565678</c:v>
                </c:pt>
                <c:pt idx="2">
                  <c:v>23562970</c:v>
                </c:pt>
                <c:pt idx="3">
                  <c:v>19250045</c:v>
                </c:pt>
                <c:pt idx="4">
                  <c:v>21633012</c:v>
                </c:pt>
                <c:pt idx="5">
                  <c:v>20773219</c:v>
                </c:pt>
                <c:pt idx="6">
                  <c:v>19779817</c:v>
                </c:pt>
                <c:pt idx="7">
                  <c:v>21556273</c:v>
                </c:pt>
                <c:pt idx="8">
                  <c:v>22411386</c:v>
                </c:pt>
                <c:pt idx="9">
                  <c:v>22804541</c:v>
                </c:pt>
                <c:pt idx="10">
                  <c:v>23000730</c:v>
                </c:pt>
                <c:pt idx="11">
                  <c:v>22958051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'2002_2026_AYLIK_IHR'!$A$82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'2002_2026_AYLIK_IHR'!$C$82:$N$82</c:f>
              <c:numCache>
                <c:formatCode>#,##0</c:formatCode>
                <c:ptCount val="12"/>
                <c:pt idx="0">
                  <c:v>20000625</c:v>
                </c:pt>
                <c:pt idx="1">
                  <c:v>21091519</c:v>
                </c:pt>
                <c:pt idx="2">
                  <c:v>22648722</c:v>
                </c:pt>
                <c:pt idx="3">
                  <c:v>19292521</c:v>
                </c:pt>
                <c:pt idx="4">
                  <c:v>24180070</c:v>
                </c:pt>
                <c:pt idx="5">
                  <c:v>19015329</c:v>
                </c:pt>
                <c:pt idx="6">
                  <c:v>22475505</c:v>
                </c:pt>
                <c:pt idx="7">
                  <c:v>22000689</c:v>
                </c:pt>
                <c:pt idx="8">
                  <c:v>21956026</c:v>
                </c:pt>
                <c:pt idx="9">
                  <c:v>23473313</c:v>
                </c:pt>
                <c:pt idx="10">
                  <c:v>22236792</c:v>
                </c:pt>
                <c:pt idx="11">
                  <c:v>23407021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'2002_2026_AYLIK_IHR'!$C$83:$N$83</c:f>
              <c:numCache>
                <c:formatCode>#,##0</c:formatCode>
                <c:ptCount val="12"/>
                <c:pt idx="0">
                  <c:v>21160655</c:v>
                </c:pt>
                <c:pt idx="1">
                  <c:v>20728841</c:v>
                </c:pt>
                <c:pt idx="2">
                  <c:v>23406556</c:v>
                </c:pt>
                <c:pt idx="3">
                  <c:v>20779896</c:v>
                </c:pt>
                <c:pt idx="4">
                  <c:v>24816585</c:v>
                </c:pt>
                <c:pt idx="5">
                  <c:v>20468715</c:v>
                </c:pt>
                <c:pt idx="6">
                  <c:v>24910627</c:v>
                </c:pt>
                <c:pt idx="7">
                  <c:v>21702597</c:v>
                </c:pt>
                <c:pt idx="8">
                  <c:v>22547086</c:v>
                </c:pt>
                <c:pt idx="9">
                  <c:v>23952925</c:v>
                </c:pt>
                <c:pt idx="10">
                  <c:v>22513735</c:v>
                </c:pt>
                <c:pt idx="11">
                  <c:v>26372991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ser>
          <c:idx val="16"/>
          <c:order val="16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'2002_2026_AYLIK_IHR'!$C$84:$N$84</c:f>
              <c:numCache>
                <c:formatCode>#,##0</c:formatCode>
                <c:ptCount val="12"/>
                <c:pt idx="0">
                  <c:v>20328480.901999999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C2-4AAD-AE6F-C53E98D34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8.8584076244200824E-2"/>
          <c:h val="0.851469816272965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2002-2026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'2002_2026_AYLIK_IHR'!$A$60:$A$84</c:f>
              <c:strCach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'2002_2026_AYLIK_IHR'!$A$60:$A$84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'2002_2026_AYLIK_IHR'!$O$60:$O$84</c:f>
              <c:numCache>
                <c:formatCode>#,##0</c:formatCode>
                <c:ptCount val="25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255627431</c:v>
                </c:pt>
                <c:pt idx="22">
                  <c:v>261778132</c:v>
                </c:pt>
                <c:pt idx="23">
                  <c:v>273361209</c:v>
                </c:pt>
                <c:pt idx="24">
                  <c:v>20328480.901999999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'2002_2026_AYLIK_IHR'!$C$4:$N$4</c:f>
              <c:numCache>
                <c:formatCode>#,##0</c:formatCode>
                <c:ptCount val="12"/>
                <c:pt idx="0">
                  <c:v>929385.02364999999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'2002_2026_AYLIK_IHR'!$A$5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'2002_2026_AYLIK_IHR'!$C$5:$N$5</c:f>
              <c:numCache>
                <c:formatCode>#,##0</c:formatCode>
                <c:ptCount val="12"/>
                <c:pt idx="0">
                  <c:v>1024884.65185</c:v>
                </c:pt>
                <c:pt idx="1">
                  <c:v>1063435.5238399999</c:v>
                </c:pt>
                <c:pt idx="2">
                  <c:v>1106861.06953</c:v>
                </c:pt>
                <c:pt idx="3">
                  <c:v>956200.75358000002</c:v>
                </c:pt>
                <c:pt idx="4">
                  <c:v>1055957.85396</c:v>
                </c:pt>
                <c:pt idx="5">
                  <c:v>862804.32221000001</c:v>
                </c:pt>
                <c:pt idx="6">
                  <c:v>1018351.32712</c:v>
                </c:pt>
                <c:pt idx="7">
                  <c:v>955809.79802999995</c:v>
                </c:pt>
                <c:pt idx="8">
                  <c:v>991897.06655999995</c:v>
                </c:pt>
                <c:pt idx="9">
                  <c:v>1089881.90445</c:v>
                </c:pt>
                <c:pt idx="10">
                  <c:v>1031591.83556</c:v>
                </c:pt>
                <c:pt idx="11">
                  <c:v>1206090.3006500001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'2002_2026_AYLIK_IHR'!$C$6:$N$6</c:f>
              <c:numCache>
                <c:formatCode>#,##0</c:formatCode>
                <c:ptCount val="12"/>
                <c:pt idx="0">
                  <c:v>513367.87005000003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'2002_2026_AYLIK_IHR'!$A$7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'2002_2026_AYLIK_IHR'!$C$7:$N$7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318987.63578999997</c:v>
                </c:pt>
                <c:pt idx="2">
                  <c:v>298214.97551000002</c:v>
                </c:pt>
                <c:pt idx="3">
                  <c:v>235494.51577999999</c:v>
                </c:pt>
                <c:pt idx="4">
                  <c:v>282674.93080999999</c:v>
                </c:pt>
                <c:pt idx="5">
                  <c:v>202611.67701000001</c:v>
                </c:pt>
                <c:pt idx="6">
                  <c:v>121341.75915</c:v>
                </c:pt>
                <c:pt idx="7">
                  <c:v>177463.01910999999</c:v>
                </c:pt>
                <c:pt idx="8">
                  <c:v>240279.88008</c:v>
                </c:pt>
                <c:pt idx="9">
                  <c:v>334550.01887000003</c:v>
                </c:pt>
                <c:pt idx="10">
                  <c:v>518052.83373000001</c:v>
                </c:pt>
                <c:pt idx="11">
                  <c:v>621078.05871000001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'2002_2026_AYLIK_IHR'!$C$8:$N$8</c:f>
              <c:numCache>
                <c:formatCode>#,##0</c:formatCode>
                <c:ptCount val="12"/>
                <c:pt idx="0">
                  <c:v>187381.6721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'2002_2026_AYLIK_IHR'!$A$9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'2002_2026_AYLIK_IHR'!$C$9:$N$9</c:f>
              <c:numCache>
                <c:formatCode>#,##0</c:formatCode>
                <c:ptCount val="12"/>
                <c:pt idx="0">
                  <c:v>209828.84138</c:v>
                </c:pt>
                <c:pt idx="1">
                  <c:v>198828.56989000001</c:v>
                </c:pt>
                <c:pt idx="2">
                  <c:v>223998.70653</c:v>
                </c:pt>
                <c:pt idx="3">
                  <c:v>197644.15096</c:v>
                </c:pt>
                <c:pt idx="4">
                  <c:v>219823.30400999999</c:v>
                </c:pt>
                <c:pt idx="5">
                  <c:v>186628.24677999999</c:v>
                </c:pt>
                <c:pt idx="6">
                  <c:v>229130.44388000001</c:v>
                </c:pt>
                <c:pt idx="7">
                  <c:v>209404.57514</c:v>
                </c:pt>
                <c:pt idx="8">
                  <c:v>225802.64347000001</c:v>
                </c:pt>
                <c:pt idx="9">
                  <c:v>232223.7512</c:v>
                </c:pt>
                <c:pt idx="10">
                  <c:v>212073.39463</c:v>
                </c:pt>
                <c:pt idx="11">
                  <c:v>240662.79058999999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440530</xdr:colOff>
      <xdr:row>3</xdr:row>
      <xdr:rowOff>119062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3381374" cy="785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0</xdr:col>
      <xdr:colOff>3036307</xdr:colOff>
      <xdr:row>3</xdr:row>
      <xdr:rowOff>142873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0"/>
          <a:ext cx="3012494" cy="642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380999</xdr:colOff>
      <xdr:row>3</xdr:row>
      <xdr:rowOff>142875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3"/>
          <a:ext cx="3381374" cy="785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3</xdr:row>
      <xdr:rowOff>49905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305050" cy="535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18</xdr:col>
      <xdr:colOff>85725</xdr:colOff>
      <xdr:row>66</xdr:row>
      <xdr:rowOff>66675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O10" sqref="O10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138" t="s">
        <v>118</v>
      </c>
      <c r="C1" s="138"/>
      <c r="D1" s="138"/>
      <c r="E1" s="138"/>
      <c r="F1" s="138"/>
      <c r="G1" s="138"/>
      <c r="H1" s="138"/>
      <c r="I1" s="138"/>
      <c r="J1" s="138"/>
      <c r="K1" s="64"/>
      <c r="L1" s="64"/>
      <c r="M1" s="64"/>
    </row>
    <row r="5" spans="1:13" ht="26.25" x14ac:dyDescent="0.2">
      <c r="A5" s="135" t="s">
        <v>119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1:13" ht="18" x14ac:dyDescent="0.2">
      <c r="A6" s="2"/>
      <c r="B6" s="134" t="s">
        <v>120</v>
      </c>
      <c r="C6" s="134"/>
      <c r="D6" s="134"/>
      <c r="E6" s="134"/>
      <c r="F6" s="134" t="s">
        <v>121</v>
      </c>
      <c r="G6" s="134"/>
      <c r="H6" s="134"/>
      <c r="I6" s="134"/>
      <c r="J6" s="134" t="s">
        <v>103</v>
      </c>
      <c r="K6" s="134"/>
      <c r="L6" s="134"/>
      <c r="M6" s="134"/>
    </row>
    <row r="7" spans="1:13" ht="30" x14ac:dyDescent="0.25">
      <c r="A7" s="3" t="s">
        <v>1</v>
      </c>
      <c r="B7" s="4">
        <v>2025</v>
      </c>
      <c r="C7" s="5">
        <v>2026</v>
      </c>
      <c r="D7" s="6" t="s">
        <v>216</v>
      </c>
      <c r="E7" s="6" t="s">
        <v>217</v>
      </c>
      <c r="F7" s="4">
        <v>2025</v>
      </c>
      <c r="G7" s="5">
        <v>2026</v>
      </c>
      <c r="H7" s="6" t="s">
        <v>216</v>
      </c>
      <c r="I7" s="6" t="s">
        <v>217</v>
      </c>
      <c r="J7" s="4" t="s">
        <v>122</v>
      </c>
      <c r="K7" s="4" t="s">
        <v>123</v>
      </c>
      <c r="L7" s="6" t="s">
        <v>216</v>
      </c>
      <c r="M7" s="6" t="s">
        <v>217</v>
      </c>
    </row>
    <row r="8" spans="1:13" ht="16.5" x14ac:dyDescent="0.25">
      <c r="A8" s="80" t="s">
        <v>2</v>
      </c>
      <c r="B8" s="7">
        <f>B9+B18+B20</f>
        <v>3006129.5844699997</v>
      </c>
      <c r="C8" s="7">
        <f>C9+C18+C20</f>
        <v>2984665.8812500001</v>
      </c>
      <c r="D8" s="9">
        <f t="shared" ref="D8:D45" si="0">(C8-B8)/B8*100</f>
        <v>-0.71399793711100956</v>
      </c>
      <c r="E8" s="9">
        <f>C8/C$43*100</f>
        <v>16.951857971327382</v>
      </c>
      <c r="F8" s="7">
        <f>F9+F18+F20</f>
        <v>3006129.5844699997</v>
      </c>
      <c r="G8" s="7">
        <f>G9+G18+G20</f>
        <v>2984665.8812500001</v>
      </c>
      <c r="H8" s="9">
        <f t="shared" ref="H8:H45" si="1">(G8-F8)/F8*100</f>
        <v>-0.71399793711100956</v>
      </c>
      <c r="I8" s="9">
        <f>G8/G$43*100</f>
        <v>16.951857971327382</v>
      </c>
      <c r="J8" s="7">
        <f>J9+J18+J20</f>
        <v>36100378.158500008</v>
      </c>
      <c r="K8" s="7">
        <f>K9+K18+K20</f>
        <v>36373169.321139991</v>
      </c>
      <c r="L8" s="9">
        <f t="shared" ref="L8:L45" si="2">(K8-J8)/J8*100</f>
        <v>0.7556462745134791</v>
      </c>
      <c r="M8" s="9">
        <f>K8/K$43*100</f>
        <v>15.377837323528651</v>
      </c>
    </row>
    <row r="9" spans="1:13" ht="15.75" x14ac:dyDescent="0.25">
      <c r="A9" s="8" t="s">
        <v>3</v>
      </c>
      <c r="B9" s="7">
        <f>B10+B11+B12+B13+B14+B15+B16+B17</f>
        <v>2113458.2297699996</v>
      </c>
      <c r="C9" s="7">
        <f>C10+C11+C12+C13+C14+C15+C16+C17</f>
        <v>2058705.9987999999</v>
      </c>
      <c r="D9" s="9">
        <f t="shared" si="0"/>
        <v>-2.5906464674231193</v>
      </c>
      <c r="E9" s="9">
        <f>C9/C$43*100</f>
        <v>11.692729801220283</v>
      </c>
      <c r="F9" s="7">
        <f>F10+F11+F12+F13+F14+F15+F16+F17</f>
        <v>2113458.2297699996</v>
      </c>
      <c r="G9" s="7">
        <f>G10+G11+G12+G13+G14+G15+G16+G17</f>
        <v>2058705.9987999999</v>
      </c>
      <c r="H9" s="9">
        <f t="shared" si="1"/>
        <v>-2.5906464674231193</v>
      </c>
      <c r="I9" s="9">
        <f>G9/G$43*100</f>
        <v>11.692729801220283</v>
      </c>
      <c r="J9" s="7">
        <f>J10+J11+J12+J13+J14+J15+J16+J17</f>
        <v>24410862.418290004</v>
      </c>
      <c r="K9" s="7">
        <f>K10+K11+K12+K13+K14+K15+K16+K17</f>
        <v>24309306.550059993</v>
      </c>
      <c r="L9" s="9">
        <f t="shared" si="2"/>
        <v>-0.41602736720157779</v>
      </c>
      <c r="M9" s="9">
        <f>K9/K$43*100</f>
        <v>10.277481136551557</v>
      </c>
    </row>
    <row r="10" spans="1:13" ht="14.25" x14ac:dyDescent="0.2">
      <c r="A10" s="10" t="s">
        <v>124</v>
      </c>
      <c r="B10" s="11">
        <v>1024884.65185</v>
      </c>
      <c r="C10" s="11">
        <v>929385.02364999999</v>
      </c>
      <c r="D10" s="12">
        <f t="shared" si="0"/>
        <v>-9.3180855062679946</v>
      </c>
      <c r="E10" s="12">
        <f>C10/C$43*100</f>
        <v>5.2785817737814291</v>
      </c>
      <c r="F10" s="11">
        <v>1024884.65185</v>
      </c>
      <c r="G10" s="11">
        <v>929385.02364999999</v>
      </c>
      <c r="H10" s="12">
        <f t="shared" si="1"/>
        <v>-9.3180855062679946</v>
      </c>
      <c r="I10" s="12">
        <f>G10/G$43*100</f>
        <v>5.2785817737814291</v>
      </c>
      <c r="J10" s="11">
        <v>11910078.10761</v>
      </c>
      <c r="K10" s="11">
        <v>12268266.779139999</v>
      </c>
      <c r="L10" s="12">
        <f t="shared" si="2"/>
        <v>3.0074418345009226</v>
      </c>
      <c r="M10" s="12">
        <f>K10/K$43*100</f>
        <v>5.1867740505531739</v>
      </c>
    </row>
    <row r="11" spans="1:13" ht="14.25" x14ac:dyDescent="0.2">
      <c r="A11" s="10" t="s">
        <v>125</v>
      </c>
      <c r="B11" s="11">
        <v>352916.11739000003</v>
      </c>
      <c r="C11" s="11">
        <v>513367.87005000003</v>
      </c>
      <c r="D11" s="12">
        <f t="shared" si="0"/>
        <v>45.464557937060214</v>
      </c>
      <c r="E11" s="12">
        <f>C11/C$43*100</f>
        <v>2.9157498917385567</v>
      </c>
      <c r="F11" s="11">
        <v>352916.11739000003</v>
      </c>
      <c r="G11" s="11">
        <v>513367.87005000003</v>
      </c>
      <c r="H11" s="12">
        <f t="shared" si="1"/>
        <v>45.464557937060214</v>
      </c>
      <c r="I11" s="12">
        <f>G11/G$43*100</f>
        <v>2.9157498917385567</v>
      </c>
      <c r="J11" s="11">
        <v>3387964.6521899998</v>
      </c>
      <c r="K11" s="11">
        <v>3864117.1746</v>
      </c>
      <c r="L11" s="12">
        <f t="shared" si="2"/>
        <v>14.054235250129086</v>
      </c>
      <c r="M11" s="12">
        <f>K11/K$43*100</f>
        <v>1.6336702690220668</v>
      </c>
    </row>
    <row r="12" spans="1:13" ht="14.25" x14ac:dyDescent="0.2">
      <c r="A12" s="10" t="s">
        <v>126</v>
      </c>
      <c r="B12" s="11">
        <v>209828.84138</v>
      </c>
      <c r="C12" s="11">
        <v>187381.6721</v>
      </c>
      <c r="D12" s="12">
        <f t="shared" si="0"/>
        <v>-10.697847413334463</v>
      </c>
      <c r="E12" s="12">
        <f>C12/C$43*100</f>
        <v>1.0642623389853978</v>
      </c>
      <c r="F12" s="11">
        <v>209828.84138</v>
      </c>
      <c r="G12" s="11">
        <v>187381.6721</v>
      </c>
      <c r="H12" s="12">
        <f t="shared" si="1"/>
        <v>-10.697847413334463</v>
      </c>
      <c r="I12" s="12">
        <f>G12/G$43*100</f>
        <v>1.0642623389853978</v>
      </c>
      <c r="J12" s="11">
        <v>2702252.53204</v>
      </c>
      <c r="K12" s="11">
        <v>2563602.2491799998</v>
      </c>
      <c r="L12" s="12">
        <f t="shared" si="2"/>
        <v>-5.1309150871746798</v>
      </c>
      <c r="M12" s="12">
        <f>K12/K$43*100</f>
        <v>1.0838389693803736</v>
      </c>
    </row>
    <row r="13" spans="1:13" ht="14.25" x14ac:dyDescent="0.2">
      <c r="A13" s="10" t="s">
        <v>127</v>
      </c>
      <c r="B13" s="11">
        <v>163152.75396</v>
      </c>
      <c r="C13" s="11">
        <v>138972.20188000001</v>
      </c>
      <c r="D13" s="12">
        <f t="shared" si="0"/>
        <v>-14.820805345356487</v>
      </c>
      <c r="E13" s="12">
        <f>C13/C$43*100</f>
        <v>0.78931348498068876</v>
      </c>
      <c r="F13" s="11">
        <v>163152.75396</v>
      </c>
      <c r="G13" s="11">
        <v>138972.20188000001</v>
      </c>
      <c r="H13" s="12">
        <f t="shared" si="1"/>
        <v>-14.820805345356487</v>
      </c>
      <c r="I13" s="12">
        <f>G13/G$43*100</f>
        <v>0.78931348498068876</v>
      </c>
      <c r="J13" s="11">
        <v>1850910.8330399999</v>
      </c>
      <c r="K13" s="11">
        <v>1717286.36369</v>
      </c>
      <c r="L13" s="12">
        <f t="shared" si="2"/>
        <v>-7.2193898790105653</v>
      </c>
      <c r="M13" s="12">
        <f>K13/K$43*100</f>
        <v>0.72603379995788631</v>
      </c>
    </row>
    <row r="14" spans="1:13" ht="14.25" x14ac:dyDescent="0.2">
      <c r="A14" s="10" t="s">
        <v>128</v>
      </c>
      <c r="B14" s="11">
        <v>207207.54506</v>
      </c>
      <c r="C14" s="11">
        <v>180835.44237</v>
      </c>
      <c r="D14" s="12">
        <f t="shared" si="0"/>
        <v>-12.727385328735769</v>
      </c>
      <c r="E14" s="12">
        <f>C14/C$43*100</f>
        <v>1.0270820444245321</v>
      </c>
      <c r="F14" s="11">
        <v>207207.54506</v>
      </c>
      <c r="G14" s="11">
        <v>180835.44237</v>
      </c>
      <c r="H14" s="12">
        <f t="shared" si="1"/>
        <v>-12.727385328735769</v>
      </c>
      <c r="I14" s="12">
        <f>G14/G$43*100</f>
        <v>1.0270820444245321</v>
      </c>
      <c r="J14" s="11">
        <v>2633733.56231</v>
      </c>
      <c r="K14" s="11">
        <v>2225974.7590899998</v>
      </c>
      <c r="L14" s="12">
        <f t="shared" si="2"/>
        <v>-15.482158448190267</v>
      </c>
      <c r="M14" s="12">
        <f>K14/K$43*100</f>
        <v>0.94109692310128479</v>
      </c>
    </row>
    <row r="15" spans="1:13" ht="14.25" x14ac:dyDescent="0.2">
      <c r="A15" s="10" t="s">
        <v>129</v>
      </c>
      <c r="B15" s="11">
        <v>51206.495269999999</v>
      </c>
      <c r="C15" s="11">
        <v>29950.333419999999</v>
      </c>
      <c r="D15" s="12">
        <f t="shared" si="0"/>
        <v>-41.510675038237196</v>
      </c>
      <c r="E15" s="12">
        <f>C15/C$43*100</f>
        <v>0.17010741521161676</v>
      </c>
      <c r="F15" s="11">
        <v>51206.495269999999</v>
      </c>
      <c r="G15" s="11">
        <v>29950.333419999999</v>
      </c>
      <c r="H15" s="12">
        <f t="shared" si="1"/>
        <v>-41.510675038237196</v>
      </c>
      <c r="I15" s="12">
        <f>G15/G$43*100</f>
        <v>0.17010741521161676</v>
      </c>
      <c r="J15" s="11">
        <v>780816.77914999996</v>
      </c>
      <c r="K15" s="11">
        <v>474671.95873999997</v>
      </c>
      <c r="L15" s="12">
        <f t="shared" si="2"/>
        <v>-39.208278892683424</v>
      </c>
      <c r="M15" s="12">
        <f>K15/K$43*100</f>
        <v>0.20068166452852967</v>
      </c>
    </row>
    <row r="16" spans="1:13" ht="14.25" x14ac:dyDescent="0.2">
      <c r="A16" s="10" t="s">
        <v>130</v>
      </c>
      <c r="B16" s="11">
        <v>85913.865420000002</v>
      </c>
      <c r="C16" s="11">
        <v>63852.64428</v>
      </c>
      <c r="D16" s="12">
        <f t="shared" si="0"/>
        <v>-25.678301205691461</v>
      </c>
      <c r="E16" s="12">
        <f>C16/C$43*100</f>
        <v>0.36266067961849174</v>
      </c>
      <c r="F16" s="11">
        <v>85913.865420000002</v>
      </c>
      <c r="G16" s="11">
        <v>63852.64428</v>
      </c>
      <c r="H16" s="12">
        <f t="shared" si="1"/>
        <v>-25.678301205691461</v>
      </c>
      <c r="I16" s="12">
        <f>G16/G$43*100</f>
        <v>0.36266067961849174</v>
      </c>
      <c r="J16" s="11">
        <v>1000075.91524</v>
      </c>
      <c r="K16" s="11">
        <v>1038866.92169</v>
      </c>
      <c r="L16" s="12">
        <f t="shared" si="2"/>
        <v>3.8788061844975887</v>
      </c>
      <c r="M16" s="12">
        <f>K16/K$43*100</f>
        <v>0.43921183720602708</v>
      </c>
    </row>
    <row r="17" spans="1:13" ht="14.25" x14ac:dyDescent="0.2">
      <c r="A17" s="10" t="s">
        <v>131</v>
      </c>
      <c r="B17" s="11">
        <v>18347.959439999999</v>
      </c>
      <c r="C17" s="11">
        <v>14960.81105</v>
      </c>
      <c r="D17" s="12">
        <f t="shared" si="0"/>
        <v>-18.460627194410229</v>
      </c>
      <c r="E17" s="12">
        <f>C17/C$43*100</f>
        <v>8.4972172479570826E-2</v>
      </c>
      <c r="F17" s="11">
        <v>18347.959439999999</v>
      </c>
      <c r="G17" s="11">
        <v>14960.81105</v>
      </c>
      <c r="H17" s="12">
        <f t="shared" si="1"/>
        <v>-18.460627194410229</v>
      </c>
      <c r="I17" s="12">
        <f>G17/G$43*100</f>
        <v>8.4972172479570826E-2</v>
      </c>
      <c r="J17" s="11">
        <v>145030.03670999999</v>
      </c>
      <c r="K17" s="11">
        <v>156520.34393</v>
      </c>
      <c r="L17" s="12">
        <f t="shared" si="2"/>
        <v>7.9227086199915071</v>
      </c>
      <c r="M17" s="12">
        <f>K17/K$43*100</f>
        <v>6.6173622802217155E-2</v>
      </c>
    </row>
    <row r="18" spans="1:13" ht="15.75" x14ac:dyDescent="0.25">
      <c r="A18" s="8" t="s">
        <v>12</v>
      </c>
      <c r="B18" s="7">
        <f>B19</f>
        <v>284326.54002000001</v>
      </c>
      <c r="C18" s="7">
        <f>C19</f>
        <v>363532.03139999998</v>
      </c>
      <c r="D18" s="9">
        <f t="shared" si="0"/>
        <v>27.857227599797231</v>
      </c>
      <c r="E18" s="9">
        <f>C18/C$43*100</f>
        <v>2.064734750725266</v>
      </c>
      <c r="F18" s="7">
        <f>F19</f>
        <v>284326.54002000001</v>
      </c>
      <c r="G18" s="7">
        <f>G19</f>
        <v>363532.03139999998</v>
      </c>
      <c r="H18" s="9">
        <f t="shared" si="1"/>
        <v>27.857227599797231</v>
      </c>
      <c r="I18" s="9">
        <f>G18/G$43*100</f>
        <v>2.064734750725266</v>
      </c>
      <c r="J18" s="7">
        <f>J19</f>
        <v>3791248.3096699999</v>
      </c>
      <c r="K18" s="7">
        <f>K19</f>
        <v>4123818.14463</v>
      </c>
      <c r="L18" s="9">
        <f t="shared" si="2"/>
        <v>8.7720404414488975</v>
      </c>
      <c r="M18" s="9">
        <f>K18/K$43*100</f>
        <v>1.7434665651496861</v>
      </c>
    </row>
    <row r="19" spans="1:13" ht="14.25" x14ac:dyDescent="0.2">
      <c r="A19" s="10" t="s">
        <v>132</v>
      </c>
      <c r="B19" s="11">
        <v>284326.54002000001</v>
      </c>
      <c r="C19" s="11">
        <v>363532.03139999998</v>
      </c>
      <c r="D19" s="12">
        <f t="shared" si="0"/>
        <v>27.857227599797231</v>
      </c>
      <c r="E19" s="12">
        <f>C19/C$43*100</f>
        <v>2.064734750725266</v>
      </c>
      <c r="F19" s="11">
        <v>284326.54002000001</v>
      </c>
      <c r="G19" s="11">
        <v>363532.03139999998</v>
      </c>
      <c r="H19" s="12">
        <f t="shared" si="1"/>
        <v>27.857227599797231</v>
      </c>
      <c r="I19" s="12">
        <f>G19/G$43*100</f>
        <v>2.064734750725266</v>
      </c>
      <c r="J19" s="11">
        <v>3791248.3096699999</v>
      </c>
      <c r="K19" s="11">
        <v>4123818.14463</v>
      </c>
      <c r="L19" s="12">
        <f t="shared" si="2"/>
        <v>8.7720404414488975</v>
      </c>
      <c r="M19" s="12">
        <f>K19/K$43*100</f>
        <v>1.7434665651496861</v>
      </c>
    </row>
    <row r="20" spans="1:13" ht="15.75" x14ac:dyDescent="0.25">
      <c r="A20" s="8" t="s">
        <v>109</v>
      </c>
      <c r="B20" s="7">
        <f>B21</f>
        <v>608344.81467999995</v>
      </c>
      <c r="C20" s="7">
        <f>C21</f>
        <v>562427.85105000006</v>
      </c>
      <c r="D20" s="9">
        <f t="shared" si="0"/>
        <v>-7.5478515673965312</v>
      </c>
      <c r="E20" s="9">
        <f>C20/C$43*100</f>
        <v>3.1943934193818304</v>
      </c>
      <c r="F20" s="7">
        <f>F21</f>
        <v>608344.81467999995</v>
      </c>
      <c r="G20" s="7">
        <f>G21</f>
        <v>562427.85105000006</v>
      </c>
      <c r="H20" s="9">
        <f t="shared" si="1"/>
        <v>-7.5478515673965312</v>
      </c>
      <c r="I20" s="9">
        <f>G20/G$43*100</f>
        <v>3.1943934193818304</v>
      </c>
      <c r="J20" s="7">
        <f>J21</f>
        <v>7898267.4305400001</v>
      </c>
      <c r="K20" s="7">
        <f>K21</f>
        <v>7940044.6264500003</v>
      </c>
      <c r="L20" s="9">
        <f t="shared" si="2"/>
        <v>0.52894126816295906</v>
      </c>
      <c r="M20" s="9">
        <f>K20/K$43*100</f>
        <v>3.356889621827408</v>
      </c>
    </row>
    <row r="21" spans="1:13" ht="14.25" x14ac:dyDescent="0.2">
      <c r="A21" s="10" t="s">
        <v>133</v>
      </c>
      <c r="B21" s="11">
        <v>608344.81467999995</v>
      </c>
      <c r="C21" s="11">
        <v>562427.85105000006</v>
      </c>
      <c r="D21" s="12">
        <f t="shared" si="0"/>
        <v>-7.5478515673965312</v>
      </c>
      <c r="E21" s="12">
        <f>C21/C$43*100</f>
        <v>3.1943934193818304</v>
      </c>
      <c r="F21" s="11">
        <v>608344.81467999995</v>
      </c>
      <c r="G21" s="11">
        <v>562427.85105000006</v>
      </c>
      <c r="H21" s="12">
        <f t="shared" si="1"/>
        <v>-7.5478515673965312</v>
      </c>
      <c r="I21" s="12">
        <f>G21/G$43*100</f>
        <v>3.1943934193818304</v>
      </c>
      <c r="J21" s="11">
        <v>7898267.4305400001</v>
      </c>
      <c r="K21" s="11">
        <v>7940044.6264500003</v>
      </c>
      <c r="L21" s="12">
        <f t="shared" si="2"/>
        <v>0.52894126816295906</v>
      </c>
      <c r="M21" s="12">
        <f>K21/K$43*100</f>
        <v>3.356889621827408</v>
      </c>
    </row>
    <row r="22" spans="1:13" ht="16.5" x14ac:dyDescent="0.25">
      <c r="A22" s="80" t="s">
        <v>14</v>
      </c>
      <c r="B22" s="7">
        <f>B23+B27+B29</f>
        <v>14943607.747880001</v>
      </c>
      <c r="C22" s="7">
        <f>C23+C27+C29</f>
        <v>14099946.600770002</v>
      </c>
      <c r="D22" s="9">
        <f t="shared" si="0"/>
        <v>-5.6456323087688496</v>
      </c>
      <c r="E22" s="9">
        <f>C22/C$43*100</f>
        <v>80.082763595451397</v>
      </c>
      <c r="F22" s="7">
        <f>F23+F27+F29</f>
        <v>14943607.747880001</v>
      </c>
      <c r="G22" s="7">
        <f>G23+G27+G29</f>
        <v>14099946.600770002</v>
      </c>
      <c r="H22" s="9">
        <f t="shared" si="1"/>
        <v>-5.6456323087688496</v>
      </c>
      <c r="I22" s="9">
        <f>G22/G$43*100</f>
        <v>80.082763595451397</v>
      </c>
      <c r="J22" s="7">
        <f>J23+J27+J29</f>
        <v>185018459.90048</v>
      </c>
      <c r="K22" s="7">
        <f>K23+K27+K29</f>
        <v>193878271.77380002</v>
      </c>
      <c r="L22" s="9">
        <f t="shared" si="2"/>
        <v>4.78860967607537</v>
      </c>
      <c r="M22" s="9">
        <f>K22/K$43*100</f>
        <v>81.967796030674037</v>
      </c>
    </row>
    <row r="23" spans="1:13" ht="15.75" x14ac:dyDescent="0.25">
      <c r="A23" s="8" t="s">
        <v>15</v>
      </c>
      <c r="B23" s="7">
        <f>B24+B25+B26</f>
        <v>1180635.99734</v>
      </c>
      <c r="C23" s="7">
        <f>C24+C25+C26</f>
        <v>1042825.56484</v>
      </c>
      <c r="D23" s="9">
        <f>(C23-B23)/B23*100</f>
        <v>-11.672558926755585</v>
      </c>
      <c r="E23" s="9">
        <f>C23/C$43*100</f>
        <v>5.9228843587119799</v>
      </c>
      <c r="F23" s="7">
        <f>F24+F25+F26</f>
        <v>1180635.99734</v>
      </c>
      <c r="G23" s="7">
        <f>G24+G25+G26</f>
        <v>1042825.56484</v>
      </c>
      <c r="H23" s="9">
        <f t="shared" si="1"/>
        <v>-11.672558926755585</v>
      </c>
      <c r="I23" s="9">
        <f>G23/G$43*100</f>
        <v>5.9228843587119799</v>
      </c>
      <c r="J23" s="7">
        <f>J24+J25+J26</f>
        <v>13919375.898630001</v>
      </c>
      <c r="K23" s="7">
        <f>K24+K25+K26</f>
        <v>13552176.437169999</v>
      </c>
      <c r="L23" s="9">
        <f t="shared" si="2"/>
        <v>-2.6380454420815158</v>
      </c>
      <c r="M23" s="9">
        <f>K23/K$43*100</f>
        <v>5.7295849803617465</v>
      </c>
    </row>
    <row r="24" spans="1:13" ht="14.25" x14ac:dyDescent="0.2">
      <c r="A24" s="10" t="s">
        <v>134</v>
      </c>
      <c r="B24" s="11">
        <v>825242.08946000005</v>
      </c>
      <c r="C24" s="11">
        <v>729698.00000999996</v>
      </c>
      <c r="D24" s="12">
        <f t="shared" si="0"/>
        <v>-11.57770436945596</v>
      </c>
      <c r="E24" s="12">
        <f>C24/C$43*100</f>
        <v>4.1444293432773209</v>
      </c>
      <c r="F24" s="11">
        <v>825242.08946000005</v>
      </c>
      <c r="G24" s="11">
        <v>729698.00000999996</v>
      </c>
      <c r="H24" s="12">
        <f t="shared" si="1"/>
        <v>-11.57770436945596</v>
      </c>
      <c r="I24" s="12">
        <f>G24/G$43*100</f>
        <v>4.1444293432773209</v>
      </c>
      <c r="J24" s="11">
        <v>9530211.7062299997</v>
      </c>
      <c r="K24" s="11">
        <v>9311477.1874400005</v>
      </c>
      <c r="L24" s="12">
        <f t="shared" si="2"/>
        <v>-2.295169567398069</v>
      </c>
      <c r="M24" s="12">
        <f>K24/K$43*100</f>
        <v>3.9367034575944566</v>
      </c>
    </row>
    <row r="25" spans="1:13" ht="14.25" x14ac:dyDescent="0.2">
      <c r="A25" s="10" t="s">
        <v>135</v>
      </c>
      <c r="B25" s="11">
        <v>126180.88076</v>
      </c>
      <c r="C25" s="11">
        <v>106755.22975</v>
      </c>
      <c r="D25" s="12">
        <f t="shared" si="0"/>
        <v>-15.395082751837974</v>
      </c>
      <c r="E25" s="12">
        <f>C25/C$43*100</f>
        <v>0.60633235491689541</v>
      </c>
      <c r="F25" s="11">
        <v>126180.88076</v>
      </c>
      <c r="G25" s="11">
        <v>106755.22975</v>
      </c>
      <c r="H25" s="12">
        <f t="shared" si="1"/>
        <v>-15.395082751837974</v>
      </c>
      <c r="I25" s="12">
        <f>G25/G$43*100</f>
        <v>0.60633235491689541</v>
      </c>
      <c r="J25" s="11">
        <v>1531948.0491800001</v>
      </c>
      <c r="K25" s="11">
        <v>1425446.9736899999</v>
      </c>
      <c r="L25" s="12">
        <f t="shared" si="2"/>
        <v>-6.9520030752352611</v>
      </c>
      <c r="M25" s="12">
        <f>K25/K$43*100</f>
        <v>0.60265003253321192</v>
      </c>
    </row>
    <row r="26" spans="1:13" ht="14.25" x14ac:dyDescent="0.2">
      <c r="A26" s="10" t="s">
        <v>136</v>
      </c>
      <c r="B26" s="11">
        <v>229213.02712000001</v>
      </c>
      <c r="C26" s="11">
        <v>206372.33507999999</v>
      </c>
      <c r="D26" s="12">
        <f t="shared" si="0"/>
        <v>-9.9648315486197134</v>
      </c>
      <c r="E26" s="12">
        <f>C26/C$43*100</f>
        <v>1.1721226605177628</v>
      </c>
      <c r="F26" s="11">
        <v>229213.02712000001</v>
      </c>
      <c r="G26" s="11">
        <v>206372.33507999999</v>
      </c>
      <c r="H26" s="12">
        <f t="shared" si="1"/>
        <v>-9.9648315486197134</v>
      </c>
      <c r="I26" s="12">
        <f>G26/G$43*100</f>
        <v>1.1721226605177628</v>
      </c>
      <c r="J26" s="11">
        <v>2857216.14322</v>
      </c>
      <c r="K26" s="11">
        <v>2815252.2760399999</v>
      </c>
      <c r="L26" s="12">
        <f t="shared" si="2"/>
        <v>-1.4686976790180106</v>
      </c>
      <c r="M26" s="12">
        <f>K26/K$43*100</f>
        <v>1.1902314902340778</v>
      </c>
    </row>
    <row r="27" spans="1:13" ht="15.75" x14ac:dyDescent="0.25">
      <c r="A27" s="8" t="s">
        <v>19</v>
      </c>
      <c r="B27" s="7">
        <f>B28</f>
        <v>2551108.86754</v>
      </c>
      <c r="C27" s="7">
        <f>C28</f>
        <v>2286485.7540600002</v>
      </c>
      <c r="D27" s="9">
        <f t="shared" si="0"/>
        <v>-10.37286635811714</v>
      </c>
      <c r="E27" s="9">
        <f>C27/C$43*100</f>
        <v>12.986439118624379</v>
      </c>
      <c r="F27" s="7">
        <f>F28</f>
        <v>2551108.86754</v>
      </c>
      <c r="G27" s="7">
        <f>G28</f>
        <v>2286485.7540600002</v>
      </c>
      <c r="H27" s="9">
        <f t="shared" si="1"/>
        <v>-10.37286635811714</v>
      </c>
      <c r="I27" s="9">
        <f>G27/G$43*100</f>
        <v>12.986439118624379</v>
      </c>
      <c r="J27" s="7">
        <f>J28</f>
        <v>30921220.708330002</v>
      </c>
      <c r="K27" s="7">
        <f>K28</f>
        <v>31652793.710200001</v>
      </c>
      <c r="L27" s="9">
        <f t="shared" si="2"/>
        <v>2.365925358415482</v>
      </c>
      <c r="M27" s="9">
        <f>K27/K$43*100</f>
        <v>13.382158376497804</v>
      </c>
    </row>
    <row r="28" spans="1:13" ht="14.25" x14ac:dyDescent="0.2">
      <c r="A28" s="10" t="s">
        <v>137</v>
      </c>
      <c r="B28" s="11">
        <v>2551108.86754</v>
      </c>
      <c r="C28" s="11">
        <v>2286485.7540600002</v>
      </c>
      <c r="D28" s="12">
        <f t="shared" si="0"/>
        <v>-10.37286635811714</v>
      </c>
      <c r="E28" s="12">
        <f>C28/C$43*100</f>
        <v>12.986439118624379</v>
      </c>
      <c r="F28" s="11">
        <v>2551108.86754</v>
      </c>
      <c r="G28" s="11">
        <v>2286485.7540600002</v>
      </c>
      <c r="H28" s="12">
        <f t="shared" si="1"/>
        <v>-10.37286635811714</v>
      </c>
      <c r="I28" s="12">
        <f>G28/G$43*100</f>
        <v>12.986439118624379</v>
      </c>
      <c r="J28" s="11">
        <v>30921220.708330002</v>
      </c>
      <c r="K28" s="11">
        <v>31652793.710200001</v>
      </c>
      <c r="L28" s="12">
        <f t="shared" si="2"/>
        <v>2.365925358415482</v>
      </c>
      <c r="M28" s="12">
        <f>K28/K$43*100</f>
        <v>13.382158376497804</v>
      </c>
    </row>
    <row r="29" spans="1:13" ht="15.75" x14ac:dyDescent="0.25">
      <c r="A29" s="8" t="s">
        <v>21</v>
      </c>
      <c r="B29" s="7">
        <f>B30+B31+B32+B33+B34+B35+B36+B37+B38+B39+B40</f>
        <v>11211862.882999999</v>
      </c>
      <c r="C29" s="7">
        <f>C30+C31+C32+C33+C34+C35+C36+C37+C38+C39+C40</f>
        <v>10770635.281870002</v>
      </c>
      <c r="D29" s="9">
        <f t="shared" si="0"/>
        <v>-3.9353638706999297</v>
      </c>
      <c r="E29" s="9">
        <f>C29/C$43*100</f>
        <v>61.173440118115039</v>
      </c>
      <c r="F29" s="7">
        <f>F30+F31+F32+F33+F34+F35+F36+F37+F38+F39+F40</f>
        <v>11211862.882999999</v>
      </c>
      <c r="G29" s="7">
        <f>G30+G31+G32+G33+G34+G35+G36+G37+G38+G39+G40</f>
        <v>10770635.281870002</v>
      </c>
      <c r="H29" s="9">
        <f t="shared" si="1"/>
        <v>-3.9353638706999297</v>
      </c>
      <c r="I29" s="9">
        <f>G29/G$43*100</f>
        <v>61.173440118115039</v>
      </c>
      <c r="J29" s="7">
        <f>J30+J31+J32+J33+J34+J35+J36+J37+J38+J39+J40</f>
        <v>140177863.29352</v>
      </c>
      <c r="K29" s="7">
        <f>K30+K31+K32+K33+K34+K35+K36+K37+K38+K39+K40</f>
        <v>148673301.62643</v>
      </c>
      <c r="L29" s="9">
        <f t="shared" si="2"/>
        <v>6.060470700085725</v>
      </c>
      <c r="M29" s="9">
        <f>K29/K$43*100</f>
        <v>62.856052673814474</v>
      </c>
    </row>
    <row r="30" spans="1:13" ht="14.25" x14ac:dyDescent="0.2">
      <c r="A30" s="10" t="s">
        <v>138</v>
      </c>
      <c r="B30" s="11">
        <v>1409246.32583</v>
      </c>
      <c r="C30" s="11">
        <v>1340771.0086399999</v>
      </c>
      <c r="D30" s="12">
        <f t="shared" si="0"/>
        <v>-4.8590027119403958</v>
      </c>
      <c r="E30" s="12">
        <f>C30/C$43*100</f>
        <v>7.6151102384095823</v>
      </c>
      <c r="F30" s="11">
        <v>1409246.32583</v>
      </c>
      <c r="G30" s="11">
        <v>1340771.0086399999</v>
      </c>
      <c r="H30" s="12">
        <f t="shared" si="1"/>
        <v>-4.8590027119403958</v>
      </c>
      <c r="I30" s="12">
        <f>G30/G$43*100</f>
        <v>7.6151102384095823</v>
      </c>
      <c r="J30" s="11">
        <v>17900890.124439999</v>
      </c>
      <c r="K30" s="11">
        <v>16699760.400350001</v>
      </c>
      <c r="L30" s="12">
        <f t="shared" si="2"/>
        <v>-6.7098882555013395</v>
      </c>
      <c r="M30" s="12">
        <f>K30/K$43*100</f>
        <v>7.060319558934693</v>
      </c>
    </row>
    <row r="31" spans="1:13" ht="14.25" x14ac:dyDescent="0.2">
      <c r="A31" s="10" t="s">
        <v>139</v>
      </c>
      <c r="B31" s="11">
        <v>2996341.8122399999</v>
      </c>
      <c r="C31" s="11">
        <v>3061672.8862100001</v>
      </c>
      <c r="D31" s="12">
        <f t="shared" si="0"/>
        <v>2.1803611892049179</v>
      </c>
      <c r="E31" s="12">
        <f>C31/C$43*100</f>
        <v>17.389230817340049</v>
      </c>
      <c r="F31" s="11">
        <v>2996341.8122399999</v>
      </c>
      <c r="G31" s="11">
        <v>3061672.8862100001</v>
      </c>
      <c r="H31" s="12">
        <f t="shared" si="1"/>
        <v>2.1803611892049179</v>
      </c>
      <c r="I31" s="12">
        <f>G31/G$43*100</f>
        <v>17.389230817340049</v>
      </c>
      <c r="J31" s="11">
        <v>37416972.31487</v>
      </c>
      <c r="K31" s="11">
        <v>41584297.683490001</v>
      </c>
      <c r="L31" s="12">
        <f t="shared" si="2"/>
        <v>11.137526931765803</v>
      </c>
      <c r="M31" s="12">
        <f>K31/K$43*100</f>
        <v>17.580996567660559</v>
      </c>
    </row>
    <row r="32" spans="1:13" ht="14.25" x14ac:dyDescent="0.2">
      <c r="A32" s="10" t="s">
        <v>140</v>
      </c>
      <c r="B32" s="11">
        <v>82415.475059999997</v>
      </c>
      <c r="C32" s="11">
        <v>166947.26134999999</v>
      </c>
      <c r="D32" s="12">
        <f t="shared" si="0"/>
        <v>102.56785661729096</v>
      </c>
      <c r="E32" s="12">
        <f>C32/C$43*100</f>
        <v>0.94820203523820235</v>
      </c>
      <c r="F32" s="11">
        <v>82415.475059999997</v>
      </c>
      <c r="G32" s="11">
        <v>166947.26134999999</v>
      </c>
      <c r="H32" s="12">
        <f t="shared" si="1"/>
        <v>102.56785661729096</v>
      </c>
      <c r="I32" s="12">
        <f>G32/G$43*100</f>
        <v>0.94820203523820235</v>
      </c>
      <c r="J32" s="11">
        <v>1826875.9544800001</v>
      </c>
      <c r="K32" s="11">
        <v>2328233.1206899998</v>
      </c>
      <c r="L32" s="12">
        <f t="shared" si="2"/>
        <v>27.443415902460956</v>
      </c>
      <c r="M32" s="12">
        <f>K32/K$43*100</f>
        <v>0.98432968172541246</v>
      </c>
    </row>
    <row r="33" spans="1:13" ht="14.25" x14ac:dyDescent="0.2">
      <c r="A33" s="10" t="s">
        <v>141</v>
      </c>
      <c r="B33" s="11">
        <v>1223530.0778099999</v>
      </c>
      <c r="C33" s="11">
        <v>1342366.3165500001</v>
      </c>
      <c r="D33" s="12">
        <f t="shared" si="0"/>
        <v>9.7125719175376144</v>
      </c>
      <c r="E33" s="12">
        <f>C33/C$43*100</f>
        <v>7.6241710291938203</v>
      </c>
      <c r="F33" s="11">
        <v>1223530.0778099999</v>
      </c>
      <c r="G33" s="11">
        <v>1342366.3165500001</v>
      </c>
      <c r="H33" s="12">
        <f t="shared" si="1"/>
        <v>9.7125719175376144</v>
      </c>
      <c r="I33" s="12">
        <f>G33/G$43*100</f>
        <v>7.6241710291938203</v>
      </c>
      <c r="J33" s="11">
        <v>16682680.496200001</v>
      </c>
      <c r="K33" s="11">
        <v>17852072.4987</v>
      </c>
      <c r="L33" s="12">
        <f t="shared" si="2"/>
        <v>7.0096169663284318</v>
      </c>
      <c r="M33" s="12">
        <f>K33/K$43*100</f>
        <v>7.5474937129906436</v>
      </c>
    </row>
    <row r="34" spans="1:13" ht="14.25" x14ac:dyDescent="0.2">
      <c r="A34" s="10" t="s">
        <v>142</v>
      </c>
      <c r="B34" s="11">
        <v>790366.02801999997</v>
      </c>
      <c r="C34" s="11">
        <v>813837.55307999998</v>
      </c>
      <c r="D34" s="12">
        <f t="shared" si="0"/>
        <v>2.9697031790194903</v>
      </c>
      <c r="E34" s="12">
        <f>C34/C$43*100</f>
        <v>4.6223125671161815</v>
      </c>
      <c r="F34" s="11">
        <v>790366.02801999997</v>
      </c>
      <c r="G34" s="11">
        <v>813837.55307999998</v>
      </c>
      <c r="H34" s="12">
        <f t="shared" si="1"/>
        <v>2.9697031790194903</v>
      </c>
      <c r="I34" s="12">
        <f>G34/G$43*100</f>
        <v>4.6223125671161815</v>
      </c>
      <c r="J34" s="11">
        <v>11147054.428959999</v>
      </c>
      <c r="K34" s="11">
        <v>11281753.8674</v>
      </c>
      <c r="L34" s="12">
        <f t="shared" si="2"/>
        <v>1.2083859399668138</v>
      </c>
      <c r="M34" s="12">
        <f>K34/K$43*100</f>
        <v>4.7696964255500296</v>
      </c>
    </row>
    <row r="35" spans="1:13" ht="14.25" x14ac:dyDescent="0.2">
      <c r="A35" s="10" t="s">
        <v>143</v>
      </c>
      <c r="B35" s="11">
        <v>1010429.12448</v>
      </c>
      <c r="C35" s="11">
        <v>1074412.13197</v>
      </c>
      <c r="D35" s="12">
        <f t="shared" si="0"/>
        <v>6.3322608127440656</v>
      </c>
      <c r="E35" s="12">
        <f>C35/C$43*100</f>
        <v>6.1022850089332721</v>
      </c>
      <c r="F35" s="11">
        <v>1010429.12448</v>
      </c>
      <c r="G35" s="11">
        <v>1074412.13197</v>
      </c>
      <c r="H35" s="12">
        <f t="shared" si="1"/>
        <v>6.3322608127440656</v>
      </c>
      <c r="I35" s="12">
        <f>G35/G$43*100</f>
        <v>6.1022850089332721</v>
      </c>
      <c r="J35" s="11">
        <v>12499695.052999999</v>
      </c>
      <c r="K35" s="11">
        <v>13306257.54221</v>
      </c>
      <c r="L35" s="12">
        <f t="shared" si="2"/>
        <v>6.4526573311596156</v>
      </c>
      <c r="M35" s="12">
        <f>K35/K$43*100</f>
        <v>5.6256154656876731</v>
      </c>
    </row>
    <row r="36" spans="1:13" ht="14.25" x14ac:dyDescent="0.2">
      <c r="A36" s="10" t="s">
        <v>144</v>
      </c>
      <c r="B36" s="11">
        <v>1245833.8453200001</v>
      </c>
      <c r="C36" s="11">
        <v>1084607.09112</v>
      </c>
      <c r="D36" s="12">
        <f t="shared" si="0"/>
        <v>-12.941272610761992</v>
      </c>
      <c r="E36" s="12">
        <f>C36/C$43*100</f>
        <v>6.1601888100320759</v>
      </c>
      <c r="F36" s="11">
        <v>1245833.8453200001</v>
      </c>
      <c r="G36" s="11">
        <v>1084607.09112</v>
      </c>
      <c r="H36" s="12">
        <f t="shared" si="1"/>
        <v>-12.941272610761992</v>
      </c>
      <c r="I36" s="12">
        <f>G36/G$43*100</f>
        <v>6.1601888100320759</v>
      </c>
      <c r="J36" s="11">
        <v>16265509.51001</v>
      </c>
      <c r="K36" s="11">
        <v>16381110.74518</v>
      </c>
      <c r="L36" s="12">
        <f t="shared" si="2"/>
        <v>0.71071388878938491</v>
      </c>
      <c r="M36" s="12">
        <f>K36/K$43*100</f>
        <v>6.9256009558583633</v>
      </c>
    </row>
    <row r="37" spans="1:13" ht="14.25" x14ac:dyDescent="0.2">
      <c r="A37" s="13" t="s">
        <v>145</v>
      </c>
      <c r="B37" s="11">
        <v>317186.10092</v>
      </c>
      <c r="C37" s="11">
        <v>317551.63144999999</v>
      </c>
      <c r="D37" s="12">
        <f t="shared" si="0"/>
        <v>0.11524166063385684</v>
      </c>
      <c r="E37" s="12">
        <f>C37/C$43*100</f>
        <v>1.803582166004196</v>
      </c>
      <c r="F37" s="11">
        <v>317186.10092</v>
      </c>
      <c r="G37" s="11">
        <v>317551.63144999999</v>
      </c>
      <c r="H37" s="12">
        <f t="shared" si="1"/>
        <v>0.11524166063385684</v>
      </c>
      <c r="I37" s="12">
        <f>G37/G$43*100</f>
        <v>1.803582166004196</v>
      </c>
      <c r="J37" s="11">
        <v>4305653.47915</v>
      </c>
      <c r="K37" s="11">
        <v>4499564.7142899996</v>
      </c>
      <c r="L37" s="12">
        <f t="shared" si="2"/>
        <v>4.5036423873637066</v>
      </c>
      <c r="M37" s="12">
        <f>K37/K$43*100</f>
        <v>1.9023245841496184</v>
      </c>
    </row>
    <row r="38" spans="1:13" ht="14.25" x14ac:dyDescent="0.2">
      <c r="A38" s="10" t="s">
        <v>146</v>
      </c>
      <c r="B38" s="11">
        <v>1162563.4042</v>
      </c>
      <c r="C38" s="11">
        <v>476827.27841000003</v>
      </c>
      <c r="D38" s="12">
        <f t="shared" si="0"/>
        <v>-58.984836724830394</v>
      </c>
      <c r="E38" s="12">
        <f>C38/C$43*100</f>
        <v>2.7082121155469618</v>
      </c>
      <c r="F38" s="11">
        <v>1162563.4042</v>
      </c>
      <c r="G38" s="11">
        <v>476827.27841000003</v>
      </c>
      <c r="H38" s="12">
        <f t="shared" si="1"/>
        <v>-58.984836724830394</v>
      </c>
      <c r="I38" s="12">
        <f>G38/G$43*100</f>
        <v>2.7082121155469618</v>
      </c>
      <c r="J38" s="11">
        <v>8168428.9750499995</v>
      </c>
      <c r="K38" s="11">
        <v>7218518.09791</v>
      </c>
      <c r="L38" s="12">
        <f t="shared" si="2"/>
        <v>-11.629052294406282</v>
      </c>
      <c r="M38" s="12">
        <f>K38/K$43*100</f>
        <v>3.0518428583041155</v>
      </c>
    </row>
    <row r="39" spans="1:13" ht="14.25" x14ac:dyDescent="0.2">
      <c r="A39" s="10" t="s">
        <v>147</v>
      </c>
      <c r="B39" s="11">
        <v>385096.25397999998</v>
      </c>
      <c r="C39" s="11">
        <v>555347.26431</v>
      </c>
      <c r="D39" s="12">
        <f>(C39-B39)/B39*100</f>
        <v>44.209988689955424</v>
      </c>
      <c r="E39" s="12">
        <f>C39/C$43*100</f>
        <v>3.1541781639577033</v>
      </c>
      <c r="F39" s="11">
        <v>385096.25397999998</v>
      </c>
      <c r="G39" s="11">
        <v>555347.26431</v>
      </c>
      <c r="H39" s="12">
        <f t="shared" si="1"/>
        <v>44.209988689955424</v>
      </c>
      <c r="I39" s="12">
        <f>G39/G$43*100</f>
        <v>3.1541781639577033</v>
      </c>
      <c r="J39" s="11">
        <v>6788826.3153100004</v>
      </c>
      <c r="K39" s="11">
        <v>10186537.6798</v>
      </c>
      <c r="L39" s="12">
        <f t="shared" si="2"/>
        <v>50.048582872529259</v>
      </c>
      <c r="M39" s="12">
        <f>K39/K$43*100</f>
        <v>4.3066612630567942</v>
      </c>
    </row>
    <row r="40" spans="1:13" ht="14.25" x14ac:dyDescent="0.2">
      <c r="A40" s="10" t="s">
        <v>148</v>
      </c>
      <c r="B40" s="11">
        <v>588854.43513999996</v>
      </c>
      <c r="C40" s="11">
        <v>536294.85878000001</v>
      </c>
      <c r="D40" s="12">
        <f>(C40-B40)/B40*100</f>
        <v>-8.9257332922191424</v>
      </c>
      <c r="E40" s="12">
        <f>C40/C$43*100</f>
        <v>3.0459671663429799</v>
      </c>
      <c r="F40" s="11">
        <v>588854.43513999996</v>
      </c>
      <c r="G40" s="11">
        <v>536294.85878000001</v>
      </c>
      <c r="H40" s="12">
        <f t="shared" si="1"/>
        <v>-8.9257332922191424</v>
      </c>
      <c r="I40" s="12">
        <f>G40/G$43*100</f>
        <v>3.0459671663429799</v>
      </c>
      <c r="J40" s="11">
        <v>7175276.6420499999</v>
      </c>
      <c r="K40" s="11">
        <v>7335195.2764100004</v>
      </c>
      <c r="L40" s="12">
        <f t="shared" si="2"/>
        <v>2.2287452085514463</v>
      </c>
      <c r="M40" s="12">
        <f>K40/K$43*100</f>
        <v>3.1011715998965759</v>
      </c>
    </row>
    <row r="41" spans="1:13" ht="15.75" x14ac:dyDescent="0.25">
      <c r="A41" s="8" t="s">
        <v>30</v>
      </c>
      <c r="B41" s="7">
        <f>B42</f>
        <v>456640.6508</v>
      </c>
      <c r="C41" s="7">
        <f>C42</f>
        <v>522105.82754999999</v>
      </c>
      <c r="D41" s="9">
        <f t="shared" si="0"/>
        <v>14.336256887184689</v>
      </c>
      <c r="E41" s="9">
        <f>C41/C$43*100</f>
        <v>2.9653784332212165</v>
      </c>
      <c r="F41" s="7">
        <f>F42</f>
        <v>456640.6508</v>
      </c>
      <c r="G41" s="7">
        <f>G42</f>
        <v>522105.82754999999</v>
      </c>
      <c r="H41" s="9">
        <f t="shared" si="1"/>
        <v>14.336256887184689</v>
      </c>
      <c r="I41" s="9">
        <f>G41/G$43*100</f>
        <v>2.9653784332212165</v>
      </c>
      <c r="J41" s="7">
        <f>J42</f>
        <v>6019033.9541100003</v>
      </c>
      <c r="K41" s="7">
        <f>K42</f>
        <v>6278368.3698000005</v>
      </c>
      <c r="L41" s="9">
        <f t="shared" si="2"/>
        <v>4.3085720676640786</v>
      </c>
      <c r="M41" s="9">
        <f>K41/K$43*100</f>
        <v>2.6543666457973152</v>
      </c>
    </row>
    <row r="42" spans="1:13" ht="14.25" x14ac:dyDescent="0.2">
      <c r="A42" s="10" t="s">
        <v>149</v>
      </c>
      <c r="B42" s="11">
        <v>456640.6508</v>
      </c>
      <c r="C42" s="11">
        <v>522105.82754999999</v>
      </c>
      <c r="D42" s="12">
        <f t="shared" si="0"/>
        <v>14.336256887184689</v>
      </c>
      <c r="E42" s="12">
        <f>C42/C$43*100</f>
        <v>2.9653784332212165</v>
      </c>
      <c r="F42" s="11">
        <v>456640.6508</v>
      </c>
      <c r="G42" s="11">
        <v>522105.82754999999</v>
      </c>
      <c r="H42" s="12">
        <f t="shared" si="1"/>
        <v>14.336256887184689</v>
      </c>
      <c r="I42" s="12">
        <f>G42/G$43*100</f>
        <v>2.9653784332212165</v>
      </c>
      <c r="J42" s="11">
        <v>6019033.9541100003</v>
      </c>
      <c r="K42" s="11">
        <v>6278368.3698000005</v>
      </c>
      <c r="L42" s="12">
        <f t="shared" si="2"/>
        <v>4.3085720676640786</v>
      </c>
      <c r="M42" s="12">
        <f>K42/K$43*100</f>
        <v>2.6543666457973152</v>
      </c>
    </row>
    <row r="43" spans="1:13" ht="15.75" x14ac:dyDescent="0.25">
      <c r="A43" s="8" t="s">
        <v>32</v>
      </c>
      <c r="B43" s="7">
        <f>B8+B22+B41</f>
        <v>18406377.983150002</v>
      </c>
      <c r="C43" s="7">
        <f>C8+C22+C41</f>
        <v>17606718.309570003</v>
      </c>
      <c r="D43" s="9">
        <f t="shared" si="0"/>
        <v>-4.3444705651054303</v>
      </c>
      <c r="E43" s="9">
        <f>C43/C$43*100</f>
        <v>100</v>
      </c>
      <c r="F43" s="14">
        <f>F8+F22+F41</f>
        <v>18406377.983150002</v>
      </c>
      <c r="G43" s="14">
        <f>G8+G22+G41</f>
        <v>17606718.309570003</v>
      </c>
      <c r="H43" s="15">
        <f t="shared" si="1"/>
        <v>-4.3444705651054303</v>
      </c>
      <c r="I43" s="15">
        <f>G43/G$43*100</f>
        <v>100</v>
      </c>
      <c r="J43" s="14">
        <f>J8+J22+J41</f>
        <v>227137872.01309001</v>
      </c>
      <c r="K43" s="14">
        <f>K8+K22+K41</f>
        <v>236529809.46474001</v>
      </c>
      <c r="L43" s="15">
        <f t="shared" si="2"/>
        <v>4.134905979531557</v>
      </c>
      <c r="M43" s="15">
        <f>K43/K$43*100</f>
        <v>100</v>
      </c>
    </row>
    <row r="44" spans="1:13" ht="30" x14ac:dyDescent="0.2">
      <c r="A44" s="152" t="s">
        <v>220</v>
      </c>
      <c r="B44" s="153">
        <f>B45-B43</f>
        <v>2754276.7968499996</v>
      </c>
      <c r="C44" s="153">
        <f>C45-C43</f>
        <v>2721762.5924299955</v>
      </c>
      <c r="D44" s="154">
        <f t="shared" si="0"/>
        <v>-1.180498795806934</v>
      </c>
      <c r="E44" s="154">
        <f t="shared" ref="E44:E45" si="3">C44/C$45*100</f>
        <v>13.388912853602442</v>
      </c>
      <c r="F44" s="153">
        <f>F45-F43</f>
        <v>2754276.7968499996</v>
      </c>
      <c r="G44" s="153">
        <f>G45-G43</f>
        <v>2721762.5924299955</v>
      </c>
      <c r="H44" s="155">
        <f t="shared" si="1"/>
        <v>-1.180498795806934</v>
      </c>
      <c r="I44" s="154">
        <f t="shared" ref="I44:I45" si="4">G44/G$45*100</f>
        <v>13.388912853602442</v>
      </c>
      <c r="J44" s="153">
        <f>J45-J43</f>
        <v>35800288.811909974</v>
      </c>
      <c r="K44" s="153">
        <f>K45-K43</f>
        <v>35999226.440259963</v>
      </c>
      <c r="L44" s="155">
        <f t="shared" si="2"/>
        <v>0.55568721636627538</v>
      </c>
      <c r="M44" s="154">
        <f t="shared" ref="M44:M45" si="5">K44/K$45*100</f>
        <v>13.209317796437961</v>
      </c>
    </row>
    <row r="45" spans="1:13" ht="20.25" x14ac:dyDescent="0.2">
      <c r="A45" s="156" t="s">
        <v>221</v>
      </c>
      <c r="B45" s="157">
        <v>21160654.780000001</v>
      </c>
      <c r="C45" s="157">
        <v>20328480.901999999</v>
      </c>
      <c r="D45" s="158">
        <f t="shared" si="0"/>
        <v>-3.9326471068680342</v>
      </c>
      <c r="E45" s="159">
        <f t="shared" si="3"/>
        <v>100</v>
      </c>
      <c r="F45" s="157">
        <v>21160654.780000001</v>
      </c>
      <c r="G45" s="157">
        <v>20328480.901999999</v>
      </c>
      <c r="H45" s="158">
        <f t="shared" si="1"/>
        <v>-3.9326471068680342</v>
      </c>
      <c r="I45" s="159">
        <f t="shared" si="4"/>
        <v>100</v>
      </c>
      <c r="J45" s="157">
        <v>262938160.82499999</v>
      </c>
      <c r="K45" s="157">
        <v>272529035.90499997</v>
      </c>
      <c r="L45" s="158">
        <f t="shared" si="2"/>
        <v>3.6475782175959028</v>
      </c>
      <c r="M45" s="159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>
      <selection activeCell="I55" sqref="I55"/>
    </sheetView>
  </sheetViews>
  <sheetFormatPr defaultColWidth="9.140625" defaultRowHeight="12.75" x14ac:dyDescent="0.2"/>
  <cols>
    <col min="4" max="4" width="18.5703125" customWidth="1"/>
    <col min="7" max="7" width="8" customWidth="1"/>
    <col min="8" max="8" width="10.42578125" bestFit="1" customWidth="1"/>
    <col min="11" max="11" width="9" customWidth="1"/>
    <col min="12" max="12" width="9.42578125" customWidth="1"/>
  </cols>
  <sheetData>
    <row r="12" ht="12.75" customHeight="1" x14ac:dyDescent="0.2"/>
    <row r="14" ht="12.75" customHeight="1" x14ac:dyDescent="0.2"/>
    <row r="25" ht="12.75" customHeight="1" x14ac:dyDescent="0.2"/>
    <row r="29" ht="12.75" customHeight="1" x14ac:dyDescent="0.2"/>
    <row r="43" ht="12.75" customHeight="1" x14ac:dyDescent="0.2"/>
    <row r="45" ht="12.75" customHeight="1" x14ac:dyDescent="0.2"/>
    <row r="59" spans="1:1" ht="12.75" customHeight="1" x14ac:dyDescent="0.2"/>
    <row r="61" spans="1:1" ht="12.75" customHeight="1" x14ac:dyDescent="0.2">
      <c r="A61" s="27"/>
    </row>
    <row r="76" ht="12.75" customHeight="1" x14ac:dyDescent="0.2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>
      <selection activeCell="I6" sqref="I6"/>
    </sheetView>
  </sheetViews>
  <sheetFormatPr defaultColWidth="9.140625" defaultRowHeight="12.75" x14ac:dyDescent="0.2"/>
  <cols>
    <col min="1" max="1" width="2.42578125" customWidth="1"/>
    <col min="5" max="5" width="20.5703125" customWidth="1"/>
    <col min="7" max="7" width="6.5703125" customWidth="1"/>
    <col min="8" max="8" width="8.5703125" customWidth="1"/>
    <col min="10" max="10" width="9" customWidth="1"/>
    <col min="11" max="11" width="9.42578125" customWidth="1"/>
  </cols>
  <sheetData>
    <row r="2" spans="3:3" ht="15" x14ac:dyDescent="0.25">
      <c r="C2" s="28" t="s">
        <v>54</v>
      </c>
    </row>
    <row r="14" spans="3:3" ht="12.75" customHeight="1" x14ac:dyDescent="0.2"/>
    <row r="16" spans="3:3" ht="12.75" customHeight="1" x14ac:dyDescent="0.2"/>
    <row r="21" spans="3:3" ht="15" x14ac:dyDescent="0.25">
      <c r="C21" s="28" t="s">
        <v>55</v>
      </c>
    </row>
    <row r="34" ht="12.75" customHeight="1" x14ac:dyDescent="0.2"/>
    <row r="50" spans="2:2" ht="12.75" customHeight="1" x14ac:dyDescent="0.2"/>
    <row r="51" spans="2:2" x14ac:dyDescent="0.2">
      <c r="B51" s="27"/>
    </row>
    <row r="66" ht="12.75" customHeight="1" x14ac:dyDescent="0.2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>
      <selection activeCell="J14" sqref="J14"/>
    </sheetView>
  </sheetViews>
  <sheetFormatPr defaultColWidth="9.140625" defaultRowHeight="12.75" x14ac:dyDescent="0.2"/>
  <cols>
    <col min="4" max="4" width="17.42578125" customWidth="1"/>
  </cols>
  <sheetData>
    <row r="1" spans="2:2" ht="15" x14ac:dyDescent="0.25">
      <c r="B1" s="28" t="s">
        <v>14</v>
      </c>
    </row>
    <row r="2" spans="2:2" ht="15" x14ac:dyDescent="0.25">
      <c r="B2" s="28" t="s">
        <v>56</v>
      </c>
    </row>
    <row r="11" spans="2:2" ht="12.75" customHeight="1" x14ac:dyDescent="0.2"/>
    <row r="14" spans="2:2" ht="12.75" customHeight="1" x14ac:dyDescent="0.2"/>
    <row r="25" ht="12.75" customHeight="1" x14ac:dyDescent="0.2"/>
    <row r="31" ht="12.75" customHeight="1" x14ac:dyDescent="0.2"/>
    <row r="40" spans="1:1" ht="12.75" customHeight="1" x14ac:dyDescent="0.2"/>
    <row r="45" spans="1:1" x14ac:dyDescent="0.2">
      <c r="A45" s="27"/>
    </row>
    <row r="47" spans="1:1" ht="12.75" customHeight="1" x14ac:dyDescent="0.2"/>
    <row r="54" ht="12.75" customHeight="1" x14ac:dyDescent="0.2"/>
    <row r="69" ht="12.75" customHeight="1" x14ac:dyDescent="0.2"/>
    <row r="71" ht="12.75" customHeight="1" x14ac:dyDescent="0.2"/>
    <row r="82" ht="12.75" customHeight="1" x14ac:dyDescent="0.2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>
      <selection activeCell="I5" sqref="I5"/>
    </sheetView>
  </sheetViews>
  <sheetFormatPr defaultColWidth="9.140625" defaultRowHeight="12.75" x14ac:dyDescent="0.2"/>
  <cols>
    <col min="4" max="4" width="22.28515625" customWidth="1"/>
    <col min="9" max="9" width="17.85546875" customWidth="1"/>
  </cols>
  <sheetData>
    <row r="1" spans="2:2" ht="15" x14ac:dyDescent="0.25">
      <c r="B1" s="28" t="s">
        <v>57</v>
      </c>
    </row>
    <row r="10" spans="2:2" ht="12.75" customHeight="1" x14ac:dyDescent="0.2"/>
    <row r="13" spans="2:2" ht="12.75" customHeight="1" x14ac:dyDescent="0.2"/>
    <row r="18" spans="2:2" ht="15" x14ac:dyDescent="0.25">
      <c r="B18" s="28" t="s">
        <v>58</v>
      </c>
    </row>
    <row r="19" spans="2:2" ht="15" x14ac:dyDescent="0.25">
      <c r="B19" s="28"/>
    </row>
    <row r="20" spans="2:2" ht="15" x14ac:dyDescent="0.25">
      <c r="B20" s="28"/>
    </row>
    <row r="21" spans="2:2" ht="15" x14ac:dyDescent="0.25">
      <c r="B21" s="28"/>
    </row>
    <row r="26" spans="2:2" ht="12.75" customHeight="1" x14ac:dyDescent="0.2"/>
    <row r="29" spans="2:2" ht="12.75" customHeight="1" x14ac:dyDescent="0.2"/>
    <row r="40" ht="12.75" customHeight="1" x14ac:dyDescent="0.2"/>
    <row r="42" ht="12.75" customHeight="1" x14ac:dyDescent="0.2"/>
    <row r="44" ht="12.75" customHeight="1" x14ac:dyDescent="0.2"/>
    <row r="51" spans="1:1" x14ac:dyDescent="0.2">
      <c r="A51" s="27"/>
    </row>
    <row r="53" spans="1:1" ht="12.75" customHeight="1" x14ac:dyDescent="0.2"/>
    <row r="54" spans="1:1" ht="12.75" customHeight="1" x14ac:dyDescent="0.2"/>
    <row r="57" spans="1:1" ht="12.75" customHeight="1" x14ac:dyDescent="0.2"/>
    <row r="64" spans="1:1" ht="12.75" customHeight="1" x14ac:dyDescent="0.2"/>
    <row r="67" ht="12.75" customHeight="1" x14ac:dyDescent="0.2"/>
    <row r="69" ht="12.75" customHeight="1" x14ac:dyDescent="0.2"/>
    <row r="77" ht="12.75" customHeight="1" x14ac:dyDescent="0.2"/>
    <row r="96" ht="12.75" customHeight="1" x14ac:dyDescent="0.2"/>
    <row r="114" ht="12.75" customHeight="1" x14ac:dyDescent="0.2"/>
    <row r="127" ht="12.75" customHeight="1" x14ac:dyDescent="0.2"/>
    <row r="147" ht="12.75" customHeight="1" x14ac:dyDescent="0.2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4"/>
  <sheetViews>
    <sheetView showGridLines="0" zoomScale="90" zoomScaleNormal="90" workbookViewId="0">
      <selection activeCell="C85" sqref="C85"/>
    </sheetView>
  </sheetViews>
  <sheetFormatPr defaultColWidth="9.140625" defaultRowHeight="12.75" x14ac:dyDescent="0.2"/>
  <cols>
    <col min="1" max="1" width="7" customWidth="1"/>
    <col min="2" max="2" width="40.28515625" customWidth="1"/>
    <col min="3" max="3" width="11.28515625" style="30" bestFit="1" customWidth="1"/>
    <col min="4" max="4" width="11" style="30" bestFit="1" customWidth="1"/>
    <col min="5" max="5" width="12.28515625" style="31" bestFit="1" customWidth="1"/>
    <col min="6" max="6" width="11" style="31" bestFit="1" customWidth="1"/>
    <col min="7" max="7" width="12.28515625" style="31" bestFit="1" customWidth="1"/>
    <col min="8" max="8" width="11.42578125" style="31" bestFit="1" customWidth="1"/>
    <col min="9" max="9" width="12.28515625" style="31" bestFit="1" customWidth="1"/>
    <col min="10" max="10" width="12.7109375" style="31" bestFit="1" customWidth="1"/>
    <col min="11" max="11" width="12.28515625" style="31" bestFit="1" customWidth="1"/>
    <col min="12" max="12" width="11" style="31" customWidth="1"/>
    <col min="13" max="13" width="12.28515625" style="31" bestFit="1" customWidth="1"/>
    <col min="14" max="14" width="11" style="31" bestFit="1" customWidth="1"/>
    <col min="15" max="15" width="13.5703125" style="30" bestFit="1" customWidth="1"/>
  </cols>
  <sheetData>
    <row r="1" spans="1:15" ht="16.5" thickBot="1" x14ac:dyDescent="0.3">
      <c r="A1" s="81"/>
      <c r="B1" s="105" t="s">
        <v>59</v>
      </c>
      <c r="C1" s="106" t="s">
        <v>43</v>
      </c>
      <c r="D1" s="106" t="s">
        <v>44</v>
      </c>
      <c r="E1" s="106" t="s">
        <v>45</v>
      </c>
      <c r="F1" s="106" t="s">
        <v>46</v>
      </c>
      <c r="G1" s="106" t="s">
        <v>47</v>
      </c>
      <c r="H1" s="106" t="s">
        <v>48</v>
      </c>
      <c r="I1" s="106" t="s">
        <v>0</v>
      </c>
      <c r="J1" s="106" t="s">
        <v>60</v>
      </c>
      <c r="K1" s="106" t="s">
        <v>49</v>
      </c>
      <c r="L1" s="106" t="s">
        <v>50</v>
      </c>
      <c r="M1" s="106" t="s">
        <v>51</v>
      </c>
      <c r="N1" s="106" t="s">
        <v>52</v>
      </c>
      <c r="O1" s="107" t="s">
        <v>41</v>
      </c>
    </row>
    <row r="2" spans="1:15" s="33" customFormat="1" ht="16.5" thickTop="1" thickBot="1" x14ac:dyDescent="0.3">
      <c r="A2" s="82">
        <v>2026</v>
      </c>
      <c r="B2" s="108" t="s">
        <v>2</v>
      </c>
      <c r="C2" s="109">
        <f>C4+C6+C8+C10+C12+C14+C16+C18+C20+C22</f>
        <v>2984665.8812500001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>
        <f t="shared" ref="O2" si="0">O4+O6+O8+O10+O12+O14+O16+O18+O20+O22</f>
        <v>2984665.8812500001</v>
      </c>
    </row>
    <row r="3" spans="1:15" ht="15.75" thickTop="1" x14ac:dyDescent="0.25">
      <c r="A3" s="81">
        <v>2025</v>
      </c>
      <c r="B3" s="108" t="s">
        <v>2</v>
      </c>
      <c r="C3" s="109">
        <f>C5+C7+C9+C11+C13+C15+C17+C19+C21+C23</f>
        <v>3006129.5844699997</v>
      </c>
      <c r="D3" s="109">
        <f t="shared" ref="D3:O3" si="1">D5+D7+D9+D11+D13+D15+D17+D19+D21+D23</f>
        <v>2949626.6185699999</v>
      </c>
      <c r="E3" s="109">
        <f t="shared" si="1"/>
        <v>3117340.89977</v>
      </c>
      <c r="F3" s="109">
        <f t="shared" si="1"/>
        <v>2769016.71655</v>
      </c>
      <c r="G3" s="109">
        <f t="shared" si="1"/>
        <v>3100615.0438399999</v>
      </c>
      <c r="H3" s="109">
        <f t="shared" si="1"/>
        <v>2543379.4619199997</v>
      </c>
      <c r="I3" s="109">
        <f t="shared" si="1"/>
        <v>2893762.4378200001</v>
      </c>
      <c r="J3" s="109">
        <f t="shared" si="1"/>
        <v>2705640.9017399997</v>
      </c>
      <c r="K3" s="109">
        <f t="shared" si="1"/>
        <v>2917682.3865100001</v>
      </c>
      <c r="L3" s="109">
        <f t="shared" si="1"/>
        <v>3293057.5219099997</v>
      </c>
      <c r="M3" s="109">
        <f t="shared" si="1"/>
        <v>3273154.6547200005</v>
      </c>
      <c r="N3" s="109">
        <f t="shared" si="1"/>
        <v>3825226.7965399995</v>
      </c>
      <c r="O3" s="109">
        <f t="shared" si="1"/>
        <v>36394633.024360001</v>
      </c>
    </row>
    <row r="4" spans="1:15" s="33" customFormat="1" ht="15" x14ac:dyDescent="0.25">
      <c r="A4" s="82">
        <v>2026</v>
      </c>
      <c r="B4" s="110" t="s">
        <v>124</v>
      </c>
      <c r="C4" s="111">
        <v>929385.02364999999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>
        <v>929385.02364999999</v>
      </c>
    </row>
    <row r="5" spans="1:15" ht="15" x14ac:dyDescent="0.25">
      <c r="A5" s="81">
        <v>2025</v>
      </c>
      <c r="B5" s="110" t="s">
        <v>124</v>
      </c>
      <c r="C5" s="111">
        <v>1024884.65185</v>
      </c>
      <c r="D5" s="111">
        <v>1063435.5238399999</v>
      </c>
      <c r="E5" s="111">
        <v>1106861.06953</v>
      </c>
      <c r="F5" s="111">
        <v>956200.75358000002</v>
      </c>
      <c r="G5" s="111">
        <v>1055957.85396</v>
      </c>
      <c r="H5" s="111">
        <v>862804.32221000001</v>
      </c>
      <c r="I5" s="111">
        <v>1018351.32712</v>
      </c>
      <c r="J5" s="111">
        <v>955809.79802999995</v>
      </c>
      <c r="K5" s="111">
        <v>991897.06655999995</v>
      </c>
      <c r="L5" s="111">
        <v>1089881.90445</v>
      </c>
      <c r="M5" s="111">
        <v>1031591.83556</v>
      </c>
      <c r="N5" s="111">
        <v>1206090.3006500001</v>
      </c>
      <c r="O5" s="112">
        <v>12363766.407339999</v>
      </c>
    </row>
    <row r="6" spans="1:15" s="33" customFormat="1" ht="15" x14ac:dyDescent="0.25">
      <c r="A6" s="82">
        <v>2026</v>
      </c>
      <c r="B6" s="110" t="s">
        <v>125</v>
      </c>
      <c r="C6" s="111">
        <v>513367.87005000003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>
        <v>513367.87005000003</v>
      </c>
    </row>
    <row r="7" spans="1:15" ht="15" x14ac:dyDescent="0.25">
      <c r="A7" s="81">
        <v>2025</v>
      </c>
      <c r="B7" s="110" t="s">
        <v>125</v>
      </c>
      <c r="C7" s="111">
        <v>352916.11739000003</v>
      </c>
      <c r="D7" s="111">
        <v>318987.63578999997</v>
      </c>
      <c r="E7" s="111">
        <v>298214.97551000002</v>
      </c>
      <c r="F7" s="111">
        <v>235494.51577999999</v>
      </c>
      <c r="G7" s="111">
        <v>282674.93080999999</v>
      </c>
      <c r="H7" s="111">
        <v>202611.67701000001</v>
      </c>
      <c r="I7" s="111">
        <v>121341.75915</v>
      </c>
      <c r="J7" s="111">
        <v>177463.01910999999</v>
      </c>
      <c r="K7" s="111">
        <v>240279.88008</v>
      </c>
      <c r="L7" s="111">
        <v>334550.01887000003</v>
      </c>
      <c r="M7" s="111">
        <v>518052.83373000001</v>
      </c>
      <c r="N7" s="111">
        <v>621078.05871000001</v>
      </c>
      <c r="O7" s="112">
        <v>3703665.4219399998</v>
      </c>
    </row>
    <row r="8" spans="1:15" s="33" customFormat="1" ht="15" x14ac:dyDescent="0.25">
      <c r="A8" s="82">
        <v>2026</v>
      </c>
      <c r="B8" s="110" t="s">
        <v>126</v>
      </c>
      <c r="C8" s="111">
        <v>187381.6721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>
        <v>187381.6721</v>
      </c>
    </row>
    <row r="9" spans="1:15" ht="15" x14ac:dyDescent="0.25">
      <c r="A9" s="81">
        <v>2025</v>
      </c>
      <c r="B9" s="110" t="s">
        <v>126</v>
      </c>
      <c r="C9" s="111">
        <v>209828.84138</v>
      </c>
      <c r="D9" s="111">
        <v>198828.56989000001</v>
      </c>
      <c r="E9" s="111">
        <v>223998.70653</v>
      </c>
      <c r="F9" s="111">
        <v>197644.15096</v>
      </c>
      <c r="G9" s="111">
        <v>219823.30400999999</v>
      </c>
      <c r="H9" s="111">
        <v>186628.24677999999</v>
      </c>
      <c r="I9" s="111">
        <v>229130.44388000001</v>
      </c>
      <c r="J9" s="111">
        <v>209404.57514</v>
      </c>
      <c r="K9" s="111">
        <v>225802.64347000001</v>
      </c>
      <c r="L9" s="111">
        <v>232223.7512</v>
      </c>
      <c r="M9" s="111">
        <v>212073.39463</v>
      </c>
      <c r="N9" s="111">
        <v>240662.79058999999</v>
      </c>
      <c r="O9" s="112">
        <v>2586049.4184599998</v>
      </c>
    </row>
    <row r="10" spans="1:15" s="33" customFormat="1" ht="15" x14ac:dyDescent="0.25">
      <c r="A10" s="82">
        <v>2026</v>
      </c>
      <c r="B10" s="110" t="s">
        <v>127</v>
      </c>
      <c r="C10" s="111">
        <v>138972.20188000001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2">
        <v>138972.20188000001</v>
      </c>
    </row>
    <row r="11" spans="1:15" ht="15" x14ac:dyDescent="0.25">
      <c r="A11" s="81">
        <v>2025</v>
      </c>
      <c r="B11" s="110" t="s">
        <v>127</v>
      </c>
      <c r="C11" s="111">
        <v>163152.75396</v>
      </c>
      <c r="D11" s="111">
        <v>144972.16847999999</v>
      </c>
      <c r="E11" s="111">
        <v>160861.51233999999</v>
      </c>
      <c r="F11" s="111">
        <v>133114.16688999999</v>
      </c>
      <c r="G11" s="111">
        <v>140946.98962000001</v>
      </c>
      <c r="H11" s="111">
        <v>104901.2913</v>
      </c>
      <c r="I11" s="111">
        <v>135412.94326999999</v>
      </c>
      <c r="J11" s="111">
        <v>111401.9673</v>
      </c>
      <c r="K11" s="111">
        <v>124612.96124</v>
      </c>
      <c r="L11" s="111">
        <v>190695.96635999999</v>
      </c>
      <c r="M11" s="111">
        <v>162630.22010999999</v>
      </c>
      <c r="N11" s="111">
        <v>168763.9749</v>
      </c>
      <c r="O11" s="112">
        <v>1741466.9157700001</v>
      </c>
    </row>
    <row r="12" spans="1:15" s="33" customFormat="1" ht="15" x14ac:dyDescent="0.25">
      <c r="A12" s="82">
        <v>2026</v>
      </c>
      <c r="B12" s="110" t="s">
        <v>128</v>
      </c>
      <c r="C12" s="111">
        <v>180835.44237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>
        <v>180835.44237</v>
      </c>
    </row>
    <row r="13" spans="1:15" ht="15" x14ac:dyDescent="0.25">
      <c r="A13" s="81">
        <v>2025</v>
      </c>
      <c r="B13" s="110" t="s">
        <v>128</v>
      </c>
      <c r="C13" s="111">
        <v>207207.54506</v>
      </c>
      <c r="D13" s="111">
        <v>216025.01414000001</v>
      </c>
      <c r="E13" s="111">
        <v>216963.52698</v>
      </c>
      <c r="F13" s="111">
        <v>208737.65053000001</v>
      </c>
      <c r="G13" s="111">
        <v>184126.76892</v>
      </c>
      <c r="H13" s="111">
        <v>139631.00080000001</v>
      </c>
      <c r="I13" s="111">
        <v>164269.30773</v>
      </c>
      <c r="J13" s="111">
        <v>123195.95987999999</v>
      </c>
      <c r="K13" s="111">
        <v>144228.36645999999</v>
      </c>
      <c r="L13" s="111">
        <v>202645.29420999999</v>
      </c>
      <c r="M13" s="111">
        <v>195790.76647</v>
      </c>
      <c r="N13" s="111">
        <v>249525.6606</v>
      </c>
      <c r="O13" s="112">
        <v>2252346.8617799999</v>
      </c>
    </row>
    <row r="14" spans="1:15" s="33" customFormat="1" ht="15" x14ac:dyDescent="0.25">
      <c r="A14" s="82">
        <v>2026</v>
      </c>
      <c r="B14" s="110" t="s">
        <v>129</v>
      </c>
      <c r="C14" s="111">
        <v>29950.333419999999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>
        <v>29950.333419999999</v>
      </c>
    </row>
    <row r="15" spans="1:15" ht="15" x14ac:dyDescent="0.25">
      <c r="A15" s="81">
        <v>2025</v>
      </c>
      <c r="B15" s="110" t="s">
        <v>129</v>
      </c>
      <c r="C15" s="111">
        <v>51206.495269999999</v>
      </c>
      <c r="D15" s="111">
        <v>41063.262609999998</v>
      </c>
      <c r="E15" s="111">
        <v>52678.842499999999</v>
      </c>
      <c r="F15" s="111">
        <v>36815.667350000003</v>
      </c>
      <c r="G15" s="111">
        <v>46381.982320000003</v>
      </c>
      <c r="H15" s="111">
        <v>38066.880599999997</v>
      </c>
      <c r="I15" s="111">
        <v>46771.556989999997</v>
      </c>
      <c r="J15" s="111">
        <v>32493.5124</v>
      </c>
      <c r="K15" s="111">
        <v>36007.09057</v>
      </c>
      <c r="L15" s="111">
        <v>35494.446109999997</v>
      </c>
      <c r="M15" s="111">
        <v>35969.177909999999</v>
      </c>
      <c r="N15" s="111">
        <v>42979.205959999999</v>
      </c>
      <c r="O15" s="112">
        <v>495928.12059000001</v>
      </c>
    </row>
    <row r="16" spans="1:15" ht="15" x14ac:dyDescent="0.25">
      <c r="A16" s="82">
        <v>2026</v>
      </c>
      <c r="B16" s="110" t="s">
        <v>130</v>
      </c>
      <c r="C16" s="111">
        <v>63852.64428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2">
        <v>63852.64428</v>
      </c>
    </row>
    <row r="17" spans="1:15" ht="15" x14ac:dyDescent="0.25">
      <c r="A17" s="81">
        <v>2025</v>
      </c>
      <c r="B17" s="110" t="s">
        <v>130</v>
      </c>
      <c r="C17" s="111">
        <v>85913.865420000002</v>
      </c>
      <c r="D17" s="111">
        <v>65991.330170000001</v>
      </c>
      <c r="E17" s="111">
        <v>62660.676659999997</v>
      </c>
      <c r="F17" s="111">
        <v>77198.856039999999</v>
      </c>
      <c r="G17" s="111">
        <v>99877.326749999993</v>
      </c>
      <c r="H17" s="111">
        <v>99311.338570000007</v>
      </c>
      <c r="I17" s="111">
        <v>109376.6136</v>
      </c>
      <c r="J17" s="111">
        <v>92607.31035</v>
      </c>
      <c r="K17" s="111">
        <v>112328.21546000001</v>
      </c>
      <c r="L17" s="111">
        <v>82093.361940000003</v>
      </c>
      <c r="M17" s="111">
        <v>72729.177769999995</v>
      </c>
      <c r="N17" s="111">
        <v>100840.0701</v>
      </c>
      <c r="O17" s="112">
        <v>1060928.14283</v>
      </c>
    </row>
    <row r="18" spans="1:15" ht="15" x14ac:dyDescent="0.25">
      <c r="A18" s="82">
        <v>2026</v>
      </c>
      <c r="B18" s="110" t="s">
        <v>131</v>
      </c>
      <c r="C18" s="111">
        <v>14960.81105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>
        <v>14960.81105</v>
      </c>
    </row>
    <row r="19" spans="1:15" ht="15" x14ac:dyDescent="0.25">
      <c r="A19" s="81">
        <v>2025</v>
      </c>
      <c r="B19" s="110" t="s">
        <v>131</v>
      </c>
      <c r="C19" s="111">
        <v>18347.959439999999</v>
      </c>
      <c r="D19" s="111">
        <v>19395.497370000001</v>
      </c>
      <c r="E19" s="111">
        <v>18493.122530000001</v>
      </c>
      <c r="F19" s="111">
        <v>14944.745709999999</v>
      </c>
      <c r="G19" s="111">
        <v>13651.14256</v>
      </c>
      <c r="H19" s="111">
        <v>8090.8728199999996</v>
      </c>
      <c r="I19" s="111">
        <v>8822.1544799999992</v>
      </c>
      <c r="J19" s="111">
        <v>9401.9723099999992</v>
      </c>
      <c r="K19" s="111">
        <v>10131.32314</v>
      </c>
      <c r="L19" s="111">
        <v>12525.304270000001</v>
      </c>
      <c r="M19" s="111">
        <v>11742.03889</v>
      </c>
      <c r="N19" s="111">
        <v>14361.3588</v>
      </c>
      <c r="O19" s="112">
        <v>159907.49231999999</v>
      </c>
    </row>
    <row r="20" spans="1:15" ht="15" x14ac:dyDescent="0.25">
      <c r="A20" s="82">
        <v>2026</v>
      </c>
      <c r="B20" s="110" t="s">
        <v>132</v>
      </c>
      <c r="C20" s="113">
        <v>363532.03139999998</v>
      </c>
      <c r="D20" s="113"/>
      <c r="E20" s="113"/>
      <c r="F20" s="113"/>
      <c r="G20" s="113"/>
      <c r="H20" s="111"/>
      <c r="I20" s="111"/>
      <c r="J20" s="111"/>
      <c r="K20" s="111"/>
      <c r="L20" s="111"/>
      <c r="M20" s="111"/>
      <c r="N20" s="111"/>
      <c r="O20" s="112">
        <v>363532.03139999998</v>
      </c>
    </row>
    <row r="21" spans="1:15" ht="15" x14ac:dyDescent="0.25">
      <c r="A21" s="81">
        <v>2025</v>
      </c>
      <c r="B21" s="110" t="s">
        <v>132</v>
      </c>
      <c r="C21" s="111">
        <v>284326.54002000001</v>
      </c>
      <c r="D21" s="111">
        <v>275420.88746</v>
      </c>
      <c r="E21" s="111">
        <v>304836.20633000002</v>
      </c>
      <c r="F21" s="111">
        <v>287905.59061000001</v>
      </c>
      <c r="G21" s="111">
        <v>335130.38740000001</v>
      </c>
      <c r="H21" s="111">
        <v>313835.33280999999</v>
      </c>
      <c r="I21" s="111">
        <v>370487.99933000002</v>
      </c>
      <c r="J21" s="111">
        <v>337981.13987999997</v>
      </c>
      <c r="K21" s="111">
        <v>346479.46185000002</v>
      </c>
      <c r="L21" s="111">
        <v>381418.65646999999</v>
      </c>
      <c r="M21" s="111">
        <v>362512.29339000001</v>
      </c>
      <c r="N21" s="111">
        <v>444278.15769999998</v>
      </c>
      <c r="O21" s="112">
        <v>4044612.65325</v>
      </c>
    </row>
    <row r="22" spans="1:15" ht="15" x14ac:dyDescent="0.25">
      <c r="A22" s="82">
        <v>2026</v>
      </c>
      <c r="B22" s="110" t="s">
        <v>133</v>
      </c>
      <c r="C22" s="113">
        <v>562427.85105000006</v>
      </c>
      <c r="D22" s="113"/>
      <c r="E22" s="113"/>
      <c r="F22" s="113"/>
      <c r="G22" s="113"/>
      <c r="H22" s="111"/>
      <c r="I22" s="111"/>
      <c r="J22" s="111"/>
      <c r="K22" s="111"/>
      <c r="L22" s="111"/>
      <c r="M22" s="111"/>
      <c r="N22" s="111"/>
      <c r="O22" s="112">
        <v>562427.85105000006</v>
      </c>
    </row>
    <row r="23" spans="1:15" ht="15" x14ac:dyDescent="0.25">
      <c r="A23" s="81">
        <v>2025</v>
      </c>
      <c r="B23" s="110" t="s">
        <v>133</v>
      </c>
      <c r="C23" s="111">
        <v>608344.81467999995</v>
      </c>
      <c r="D23" s="113">
        <v>605506.72881999996</v>
      </c>
      <c r="E23" s="111">
        <v>671772.26086000004</v>
      </c>
      <c r="F23" s="111">
        <v>620960.61910000001</v>
      </c>
      <c r="G23" s="111">
        <v>722044.35748999997</v>
      </c>
      <c r="H23" s="111">
        <v>587498.49901999999</v>
      </c>
      <c r="I23" s="111">
        <v>689798.33227000001</v>
      </c>
      <c r="J23" s="111">
        <v>655881.64734000002</v>
      </c>
      <c r="K23" s="111">
        <v>685915.37768000003</v>
      </c>
      <c r="L23" s="111">
        <v>731528.81802999997</v>
      </c>
      <c r="M23" s="111">
        <v>670062.91625999997</v>
      </c>
      <c r="N23" s="111">
        <v>736647.21852999995</v>
      </c>
      <c r="O23" s="112">
        <v>7985961.5900800005</v>
      </c>
    </row>
    <row r="24" spans="1:15" ht="15" x14ac:dyDescent="0.25">
      <c r="A24" s="82">
        <v>2026</v>
      </c>
      <c r="B24" s="108" t="s">
        <v>14</v>
      </c>
      <c r="C24" s="114">
        <f>C26+C28+C30+C32+C34+C36+C38+C40+C42+C44+C46+C48+C50+C52+C54</f>
        <v>14099946.600770002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>
        <f>O26+O28+O30+O32+O34+O36+O38+O40+O42+O44+O46+O48+O50+O52+O54</f>
        <v>14099946.600770002</v>
      </c>
    </row>
    <row r="25" spans="1:15" ht="15" x14ac:dyDescent="0.25">
      <c r="A25" s="81">
        <v>2025</v>
      </c>
      <c r="B25" s="108" t="s">
        <v>14</v>
      </c>
      <c r="C25" s="114">
        <f>C27+C29+C31+C33+C35+C37+C39+C41+C43+C45+C47+C49+C51+C53+C55</f>
        <v>14943607.747880001</v>
      </c>
      <c r="D25" s="114">
        <f>D27+D29+D31+D33+D35+D37+D39+D41+D43+D45+D47+D49+D51+D53+D55</f>
        <v>14669656.839750001</v>
      </c>
      <c r="E25" s="114">
        <f>E27+E29+E31+E33+E35+E37+E39+E41+E43+E45+E47+E49+E51+E53+E55</f>
        <v>16482491.994410001</v>
      </c>
      <c r="F25" s="114">
        <f>F27+F29+F31+F33+F35+F37+F39+F41+F43+F45+F47+F49+F51+F53+F55</f>
        <v>14830519.5842</v>
      </c>
      <c r="G25" s="114">
        <f>G27+G29+G31+G33+G35+G37+G39+G41+G43+G45+G47+G49+G51+G53+G55</f>
        <v>17896629.20132</v>
      </c>
      <c r="H25" s="114">
        <f>H27+H29+H31+H33+H35+H37+H39+H41+H43+H45+H47+H49+H51+H53+H55</f>
        <v>14593578.981210001</v>
      </c>
      <c r="I25" s="114">
        <f>I27+I29+I31+I33+I35+I37+I39+I41+I43+I45+I47+I49+I51+I53+I55</f>
        <v>18154421.888289999</v>
      </c>
      <c r="J25" s="114">
        <f>J27+J29+J31+J33+J35+J37+J39+J41+J43+J45+J47+J49+J51+J53+J55</f>
        <v>15343623.550209999</v>
      </c>
      <c r="K25" s="114">
        <f>K27+K29+K31+K33+K35+K37+K39+K41+K43+K45+K47+K49+K51+K53+K55</f>
        <v>16161087.865370004</v>
      </c>
      <c r="L25" s="114">
        <f>L27+L29+L31+L33+L35+L37+L39+L41+L43+L45+L47+L49+L51+L53+L55</f>
        <v>17076230.356099997</v>
      </c>
      <c r="M25" s="114">
        <f>M27+M29+M31+M33+M35+M37+M39+M41+M43+M45+M47+M49+M51+M53+M55</f>
        <v>15782760.859600002</v>
      </c>
      <c r="N25" s="114">
        <f>N27+N29+N31+N33+N35+N37+N39+N41+N43+N45+N47+N49+N51+N53+N55</f>
        <v>18787324.052569997</v>
      </c>
      <c r="O25" s="114">
        <f>O27+O29+O31+O33+O35+O37+O39+O41+O43+O45+O47+O49+O51+O53+O55</f>
        <v>194721932.92090997</v>
      </c>
    </row>
    <row r="26" spans="1:15" ht="15" x14ac:dyDescent="0.25">
      <c r="A26" s="82">
        <v>2026</v>
      </c>
      <c r="B26" s="110" t="s">
        <v>134</v>
      </c>
      <c r="C26" s="111">
        <v>729698.00000999996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2">
        <v>729698.00000999996</v>
      </c>
    </row>
    <row r="27" spans="1:15" ht="15" x14ac:dyDescent="0.25">
      <c r="A27" s="81">
        <v>2025</v>
      </c>
      <c r="B27" s="110" t="s">
        <v>134</v>
      </c>
      <c r="C27" s="111">
        <v>825242.08946000005</v>
      </c>
      <c r="D27" s="111">
        <v>755797.44386</v>
      </c>
      <c r="E27" s="111">
        <v>838120.29761999997</v>
      </c>
      <c r="F27" s="111">
        <v>769952.48644999997</v>
      </c>
      <c r="G27" s="111">
        <v>852174.95013000001</v>
      </c>
      <c r="H27" s="111">
        <v>691692.43703999999</v>
      </c>
      <c r="I27" s="111">
        <v>776187.48080999998</v>
      </c>
      <c r="J27" s="111">
        <v>749193.50884999998</v>
      </c>
      <c r="K27" s="111">
        <v>786045.83169000002</v>
      </c>
      <c r="L27" s="111">
        <v>839652.60147999995</v>
      </c>
      <c r="M27" s="111">
        <v>741226.83906999999</v>
      </c>
      <c r="N27" s="111">
        <v>781735.31042999995</v>
      </c>
      <c r="O27" s="112">
        <v>9407021.2768900003</v>
      </c>
    </row>
    <row r="28" spans="1:15" ht="15" x14ac:dyDescent="0.25">
      <c r="A28" s="82">
        <v>2026</v>
      </c>
      <c r="B28" s="110" t="s">
        <v>135</v>
      </c>
      <c r="C28" s="111">
        <v>106755.22975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2">
        <v>106755.22975</v>
      </c>
    </row>
    <row r="29" spans="1:15" ht="15" x14ac:dyDescent="0.25">
      <c r="A29" s="81">
        <v>2025</v>
      </c>
      <c r="B29" s="110" t="s">
        <v>135</v>
      </c>
      <c r="C29" s="111">
        <v>126180.88076</v>
      </c>
      <c r="D29" s="111">
        <v>132253.16151999999</v>
      </c>
      <c r="E29" s="111">
        <v>140706.40946</v>
      </c>
      <c r="F29" s="111">
        <v>102634.77334</v>
      </c>
      <c r="G29" s="111">
        <v>124005.22214</v>
      </c>
      <c r="H29" s="111">
        <v>90353.700200000007</v>
      </c>
      <c r="I29" s="111">
        <v>132145.56828000001</v>
      </c>
      <c r="J29" s="111">
        <v>137227.86752</v>
      </c>
      <c r="K29" s="111">
        <v>128769.83858</v>
      </c>
      <c r="L29" s="111">
        <v>129689.30318</v>
      </c>
      <c r="M29" s="111">
        <v>100499.70741</v>
      </c>
      <c r="N29" s="111">
        <v>100406.19231</v>
      </c>
      <c r="O29" s="112">
        <v>1444872.6247</v>
      </c>
    </row>
    <row r="30" spans="1:15" s="33" customFormat="1" ht="15" x14ac:dyDescent="0.25">
      <c r="A30" s="82">
        <v>2026</v>
      </c>
      <c r="B30" s="110" t="s">
        <v>136</v>
      </c>
      <c r="C30" s="111">
        <v>206372.33507999999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2">
        <v>206372.33507999999</v>
      </c>
    </row>
    <row r="31" spans="1:15" ht="15" x14ac:dyDescent="0.25">
      <c r="A31" s="81">
        <v>2025</v>
      </c>
      <c r="B31" s="110" t="s">
        <v>136</v>
      </c>
      <c r="C31" s="111">
        <v>229213.02712000001</v>
      </c>
      <c r="D31" s="111">
        <v>227658.70558000001</v>
      </c>
      <c r="E31" s="111">
        <v>234219.72373</v>
      </c>
      <c r="F31" s="111">
        <v>199117.03920999999</v>
      </c>
      <c r="G31" s="111">
        <v>233974.76056</v>
      </c>
      <c r="H31" s="111">
        <v>165547.28813999999</v>
      </c>
      <c r="I31" s="111">
        <v>231047.19733</v>
      </c>
      <c r="J31" s="111">
        <v>231947.51097999999</v>
      </c>
      <c r="K31" s="111">
        <v>263513.00771999999</v>
      </c>
      <c r="L31" s="111">
        <v>286354.44082000002</v>
      </c>
      <c r="M31" s="111">
        <v>250789.34395000001</v>
      </c>
      <c r="N31" s="111">
        <v>284710.92294000002</v>
      </c>
      <c r="O31" s="112">
        <v>2838092.96808</v>
      </c>
    </row>
    <row r="32" spans="1:15" ht="15" x14ac:dyDescent="0.25">
      <c r="A32" s="82">
        <v>2026</v>
      </c>
      <c r="B32" s="110" t="s">
        <v>137</v>
      </c>
      <c r="C32" s="113">
        <v>2286485.7540600002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2">
        <v>2286485.7540600002</v>
      </c>
    </row>
    <row r="33" spans="1:15" ht="15" x14ac:dyDescent="0.25">
      <c r="A33" s="81">
        <v>2025</v>
      </c>
      <c r="B33" s="110" t="s">
        <v>137</v>
      </c>
      <c r="C33" s="111">
        <v>2551108.86754</v>
      </c>
      <c r="D33" s="111">
        <v>2485587.0153800002</v>
      </c>
      <c r="E33" s="111">
        <v>2724790.8498800001</v>
      </c>
      <c r="F33" s="113">
        <v>2611621.06287</v>
      </c>
      <c r="G33" s="113">
        <v>2787155.46636</v>
      </c>
      <c r="H33" s="113">
        <v>2594548.3949600002</v>
      </c>
      <c r="I33" s="113">
        <v>3427106.6631299998</v>
      </c>
      <c r="J33" s="113">
        <v>2609832.50526</v>
      </c>
      <c r="K33" s="113">
        <v>2490822.3419499998</v>
      </c>
      <c r="L33" s="113">
        <v>2651351.2994499998</v>
      </c>
      <c r="M33" s="113">
        <v>2350421.2777800001</v>
      </c>
      <c r="N33" s="113">
        <v>2633071.0791199999</v>
      </c>
      <c r="O33" s="112">
        <v>31917416.823679999</v>
      </c>
    </row>
    <row r="34" spans="1:15" ht="15" x14ac:dyDescent="0.25">
      <c r="A34" s="82">
        <v>2026</v>
      </c>
      <c r="B34" s="110" t="s">
        <v>138</v>
      </c>
      <c r="C34" s="111">
        <v>1340771.0086399999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2">
        <v>1340771.0086399999</v>
      </c>
    </row>
    <row r="35" spans="1:15" ht="15" x14ac:dyDescent="0.25">
      <c r="A35" s="81">
        <v>2025</v>
      </c>
      <c r="B35" s="110" t="s">
        <v>138</v>
      </c>
      <c r="C35" s="111">
        <v>1409246.32583</v>
      </c>
      <c r="D35" s="111">
        <v>1354747.3400900001</v>
      </c>
      <c r="E35" s="111">
        <v>1414005.4835900001</v>
      </c>
      <c r="F35" s="111">
        <v>1225489.13998</v>
      </c>
      <c r="G35" s="111">
        <v>1514417.4475199999</v>
      </c>
      <c r="H35" s="111">
        <v>1195623.1784600001</v>
      </c>
      <c r="I35" s="111">
        <v>1581331.99324</v>
      </c>
      <c r="J35" s="111">
        <v>1520167.3839199999</v>
      </c>
      <c r="K35" s="111">
        <v>1486633.17142</v>
      </c>
      <c r="L35" s="111">
        <v>1509603.8360599999</v>
      </c>
      <c r="M35" s="111">
        <v>1286722.7022500001</v>
      </c>
      <c r="N35" s="111">
        <v>1270247.7151800001</v>
      </c>
      <c r="O35" s="112">
        <v>16768235.71754</v>
      </c>
    </row>
    <row r="36" spans="1:15" ht="15" x14ac:dyDescent="0.25">
      <c r="A36" s="82">
        <v>2026</v>
      </c>
      <c r="B36" s="110" t="s">
        <v>139</v>
      </c>
      <c r="C36" s="111">
        <v>3061672.8862100001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>
        <v>3061672.8862100001</v>
      </c>
    </row>
    <row r="37" spans="1:15" ht="15" x14ac:dyDescent="0.25">
      <c r="A37" s="81">
        <v>2025</v>
      </c>
      <c r="B37" s="110" t="s">
        <v>139</v>
      </c>
      <c r="C37" s="111">
        <v>2996341.8122399999</v>
      </c>
      <c r="D37" s="111">
        <v>2976593.4347700002</v>
      </c>
      <c r="E37" s="111">
        <v>3514223.83177</v>
      </c>
      <c r="F37" s="111">
        <v>3141672.5579599999</v>
      </c>
      <c r="G37" s="111">
        <v>3942404.86368</v>
      </c>
      <c r="H37" s="111">
        <v>3405139.09241</v>
      </c>
      <c r="I37" s="111">
        <v>3834919.2573899999</v>
      </c>
      <c r="J37" s="111">
        <v>2730064.61118</v>
      </c>
      <c r="K37" s="111">
        <v>3657757.9522600002</v>
      </c>
      <c r="L37" s="111">
        <v>3809643.9336700002</v>
      </c>
      <c r="M37" s="111">
        <v>3750095.08721</v>
      </c>
      <c r="N37" s="111">
        <v>3760110.1749800001</v>
      </c>
      <c r="O37" s="112">
        <v>41518966.609520003</v>
      </c>
    </row>
    <row r="38" spans="1:15" ht="15" x14ac:dyDescent="0.25">
      <c r="A38" s="82">
        <v>2026</v>
      </c>
      <c r="B38" s="110" t="s">
        <v>140</v>
      </c>
      <c r="C38" s="111">
        <v>166947.26134999999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2">
        <v>166947.26134999999</v>
      </c>
    </row>
    <row r="39" spans="1:15" ht="15" x14ac:dyDescent="0.25">
      <c r="A39" s="81">
        <v>2025</v>
      </c>
      <c r="B39" s="110" t="s">
        <v>140</v>
      </c>
      <c r="C39" s="111">
        <v>82415.475059999997</v>
      </c>
      <c r="D39" s="111">
        <v>158782.83376000001</v>
      </c>
      <c r="E39" s="111">
        <v>86356.291979999995</v>
      </c>
      <c r="F39" s="111">
        <v>129783.30017</v>
      </c>
      <c r="G39" s="111">
        <v>367051.56397000002</v>
      </c>
      <c r="H39" s="111">
        <v>84044.054889999999</v>
      </c>
      <c r="I39" s="111">
        <v>262653.21983000002</v>
      </c>
      <c r="J39" s="111">
        <v>81744.173809999993</v>
      </c>
      <c r="K39" s="111">
        <v>230420.35769</v>
      </c>
      <c r="L39" s="111">
        <v>304893.73233000003</v>
      </c>
      <c r="M39" s="111">
        <v>164250.66383999999</v>
      </c>
      <c r="N39" s="111">
        <v>291305.66707000002</v>
      </c>
      <c r="O39" s="112">
        <v>2243701.3344000001</v>
      </c>
    </row>
    <row r="40" spans="1:15" ht="15" x14ac:dyDescent="0.25">
      <c r="A40" s="82">
        <v>2026</v>
      </c>
      <c r="B40" s="110" t="s">
        <v>141</v>
      </c>
      <c r="C40" s="111">
        <v>1342366.3165500001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2">
        <v>1342366.3165500001</v>
      </c>
    </row>
    <row r="41" spans="1:15" ht="15" x14ac:dyDescent="0.25">
      <c r="A41" s="81">
        <v>2025</v>
      </c>
      <c r="B41" s="110" t="s">
        <v>141</v>
      </c>
      <c r="C41" s="111">
        <v>1223530.0778099999</v>
      </c>
      <c r="D41" s="111">
        <v>1292820.12341</v>
      </c>
      <c r="E41" s="111">
        <v>1477643.23019</v>
      </c>
      <c r="F41" s="111">
        <v>1378914.689</v>
      </c>
      <c r="G41" s="111">
        <v>1672967.0456900001</v>
      </c>
      <c r="H41" s="111">
        <v>1274548.79853</v>
      </c>
      <c r="I41" s="111">
        <v>1563485.24587</v>
      </c>
      <c r="J41" s="111">
        <v>1488702.2919099999</v>
      </c>
      <c r="K41" s="111">
        <v>1507677.84473</v>
      </c>
      <c r="L41" s="111">
        <v>1641953.8317400001</v>
      </c>
      <c r="M41" s="111">
        <v>1478363.67579</v>
      </c>
      <c r="N41" s="111">
        <v>1732629.4052899999</v>
      </c>
      <c r="O41" s="112">
        <v>17733236.259959999</v>
      </c>
    </row>
    <row r="42" spans="1:15" ht="15" x14ac:dyDescent="0.25">
      <c r="A42" s="82">
        <v>2026</v>
      </c>
      <c r="B42" s="110" t="s">
        <v>142</v>
      </c>
      <c r="C42" s="111">
        <v>813837.55307999998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2">
        <v>813837.55307999998</v>
      </c>
    </row>
    <row r="43" spans="1:15" ht="15" x14ac:dyDescent="0.25">
      <c r="A43" s="81">
        <v>2025</v>
      </c>
      <c r="B43" s="110" t="s">
        <v>142</v>
      </c>
      <c r="C43" s="111">
        <v>790366.02801999997</v>
      </c>
      <c r="D43" s="111">
        <v>807931.50578000001</v>
      </c>
      <c r="E43" s="111">
        <v>915069.24222999997</v>
      </c>
      <c r="F43" s="111">
        <v>853188.37759000005</v>
      </c>
      <c r="G43" s="111">
        <v>1006653.87428</v>
      </c>
      <c r="H43" s="111">
        <v>797553.20709000004</v>
      </c>
      <c r="I43" s="111">
        <v>985319.00989999995</v>
      </c>
      <c r="J43" s="111">
        <v>962469.33403000003</v>
      </c>
      <c r="K43" s="111">
        <v>940896.85988999996</v>
      </c>
      <c r="L43" s="111">
        <v>1067605.9369600001</v>
      </c>
      <c r="M43" s="111">
        <v>979860.18330999999</v>
      </c>
      <c r="N43" s="111">
        <v>1151368.7832599999</v>
      </c>
      <c r="O43" s="112">
        <v>11258282.34234</v>
      </c>
    </row>
    <row r="44" spans="1:15" ht="15" x14ac:dyDescent="0.25">
      <c r="A44" s="82">
        <v>2026</v>
      </c>
      <c r="B44" s="110" t="s">
        <v>143</v>
      </c>
      <c r="C44" s="111">
        <v>1074412.13197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2">
        <v>1074412.13197</v>
      </c>
    </row>
    <row r="45" spans="1:15" ht="15" x14ac:dyDescent="0.25">
      <c r="A45" s="81">
        <v>2025</v>
      </c>
      <c r="B45" s="110" t="s">
        <v>143</v>
      </c>
      <c r="C45" s="111">
        <v>1010429.12448</v>
      </c>
      <c r="D45" s="111">
        <v>1020280.04842</v>
      </c>
      <c r="E45" s="111">
        <v>1135255.7575600001</v>
      </c>
      <c r="F45" s="111">
        <v>1080232.25676</v>
      </c>
      <c r="G45" s="111">
        <v>1234500.7922199999</v>
      </c>
      <c r="H45" s="111">
        <v>967996.00858999998</v>
      </c>
      <c r="I45" s="111">
        <v>1186797.90173</v>
      </c>
      <c r="J45" s="111">
        <v>1098696.40543</v>
      </c>
      <c r="K45" s="111">
        <v>1130980.0999400001</v>
      </c>
      <c r="L45" s="111">
        <v>1219410.88007</v>
      </c>
      <c r="M45" s="111">
        <v>1048752.3955000001</v>
      </c>
      <c r="N45" s="111">
        <v>1108942.86402</v>
      </c>
      <c r="O45" s="112">
        <v>13242274.53472</v>
      </c>
    </row>
    <row r="46" spans="1:15" ht="15" x14ac:dyDescent="0.25">
      <c r="A46" s="82">
        <v>2026</v>
      </c>
      <c r="B46" s="110" t="s">
        <v>144</v>
      </c>
      <c r="C46" s="111">
        <v>1084607.09112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2">
        <v>1084607.09112</v>
      </c>
    </row>
    <row r="47" spans="1:15" ht="15" x14ac:dyDescent="0.25">
      <c r="A47" s="81">
        <v>2025</v>
      </c>
      <c r="B47" s="110" t="s">
        <v>144</v>
      </c>
      <c r="C47" s="111">
        <v>1245833.8453200001</v>
      </c>
      <c r="D47" s="111">
        <v>1233327.2370500001</v>
      </c>
      <c r="E47" s="111">
        <v>1539796.5189100001</v>
      </c>
      <c r="F47" s="111">
        <v>1300369.9671400001</v>
      </c>
      <c r="G47" s="111">
        <v>1496087.7146000001</v>
      </c>
      <c r="H47" s="111">
        <v>1430267.9801</v>
      </c>
      <c r="I47" s="111">
        <v>1351684.0538999999</v>
      </c>
      <c r="J47" s="111">
        <v>1364775.23196</v>
      </c>
      <c r="K47" s="111">
        <v>1479082.5117299999</v>
      </c>
      <c r="L47" s="111">
        <v>1287212.5641600001</v>
      </c>
      <c r="M47" s="111">
        <v>1313578.7695200001</v>
      </c>
      <c r="N47" s="111">
        <v>1500321.1049899999</v>
      </c>
      <c r="O47" s="112">
        <v>16542337.49938</v>
      </c>
    </row>
    <row r="48" spans="1:15" ht="15" x14ac:dyDescent="0.25">
      <c r="A48" s="82">
        <v>2026</v>
      </c>
      <c r="B48" s="110" t="s">
        <v>145</v>
      </c>
      <c r="C48" s="111">
        <v>317551.63144999999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2">
        <v>317551.63144999999</v>
      </c>
    </row>
    <row r="49" spans="1:15" ht="15" x14ac:dyDescent="0.25">
      <c r="A49" s="81">
        <v>2025</v>
      </c>
      <c r="B49" s="110" t="s">
        <v>145</v>
      </c>
      <c r="C49" s="111">
        <v>317186.10092</v>
      </c>
      <c r="D49" s="111">
        <v>320215.88027000002</v>
      </c>
      <c r="E49" s="111">
        <v>375147.76507999998</v>
      </c>
      <c r="F49" s="111">
        <v>387281.56464</v>
      </c>
      <c r="G49" s="111">
        <v>413266.14954999997</v>
      </c>
      <c r="H49" s="111">
        <v>365435.61456999998</v>
      </c>
      <c r="I49" s="111">
        <v>427244.01976</v>
      </c>
      <c r="J49" s="111">
        <v>363881.94955000002</v>
      </c>
      <c r="K49" s="111">
        <v>381382.21101999999</v>
      </c>
      <c r="L49" s="111">
        <v>403041.31472999998</v>
      </c>
      <c r="M49" s="111">
        <v>359774.641</v>
      </c>
      <c r="N49" s="111">
        <v>385341.97266999999</v>
      </c>
      <c r="O49" s="112">
        <v>4499199.1837600004</v>
      </c>
    </row>
    <row r="50" spans="1:15" ht="15" x14ac:dyDescent="0.25">
      <c r="A50" s="82">
        <v>2026</v>
      </c>
      <c r="B50" s="110" t="s">
        <v>146</v>
      </c>
      <c r="C50" s="111">
        <v>476827.27841000003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2">
        <v>476827.27841000003</v>
      </c>
    </row>
    <row r="51" spans="1:15" ht="15" x14ac:dyDescent="0.25">
      <c r="A51" s="81">
        <v>2025</v>
      </c>
      <c r="B51" s="110" t="s">
        <v>146</v>
      </c>
      <c r="C51" s="111">
        <v>1162563.4042</v>
      </c>
      <c r="D51" s="111">
        <v>877795.87298999995</v>
      </c>
      <c r="E51" s="111">
        <v>565638.54428999999</v>
      </c>
      <c r="F51" s="111">
        <v>503105.11076000001</v>
      </c>
      <c r="G51" s="111">
        <v>853872.1899</v>
      </c>
      <c r="H51" s="111">
        <v>379741.44834</v>
      </c>
      <c r="I51" s="111">
        <v>756512.67524999997</v>
      </c>
      <c r="J51" s="111">
        <v>601735.92983000004</v>
      </c>
      <c r="K51" s="111">
        <v>498544.04327000002</v>
      </c>
      <c r="L51" s="111">
        <v>552130.39627000003</v>
      </c>
      <c r="M51" s="111">
        <v>599037.86534999998</v>
      </c>
      <c r="N51" s="111">
        <v>553576.74325000006</v>
      </c>
      <c r="O51" s="112">
        <v>7904254.2237</v>
      </c>
    </row>
    <row r="52" spans="1:15" ht="15" x14ac:dyDescent="0.25">
      <c r="A52" s="82">
        <v>2026</v>
      </c>
      <c r="B52" s="110" t="s">
        <v>147</v>
      </c>
      <c r="C52" s="111">
        <v>555347.26431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2">
        <v>555347.26431</v>
      </c>
    </row>
    <row r="53" spans="1:15" ht="15" x14ac:dyDescent="0.25">
      <c r="A53" s="81">
        <v>2025</v>
      </c>
      <c r="B53" s="110" t="s">
        <v>147</v>
      </c>
      <c r="C53" s="111">
        <v>385096.25397999998</v>
      </c>
      <c r="D53" s="111">
        <v>435240.08289000002</v>
      </c>
      <c r="E53" s="111">
        <v>883933.51546000002</v>
      </c>
      <c r="F53" s="111">
        <v>538174.46184</v>
      </c>
      <c r="G53" s="111">
        <v>741066.14824000001</v>
      </c>
      <c r="H53" s="111">
        <v>619563.71721999999</v>
      </c>
      <c r="I53" s="111">
        <v>981433.44851000002</v>
      </c>
      <c r="J53" s="111">
        <v>833908.33666999999</v>
      </c>
      <c r="K53" s="111">
        <v>572822.89578000002</v>
      </c>
      <c r="L53" s="111">
        <v>707565.57050999999</v>
      </c>
      <c r="M53" s="111">
        <v>746447.53101999999</v>
      </c>
      <c r="N53" s="111">
        <v>2571034.7073499998</v>
      </c>
      <c r="O53" s="112">
        <v>10016286.669469999</v>
      </c>
    </row>
    <row r="54" spans="1:15" ht="15" x14ac:dyDescent="0.25">
      <c r="A54" s="82">
        <v>2026</v>
      </c>
      <c r="B54" s="110" t="s">
        <v>148</v>
      </c>
      <c r="C54" s="111">
        <v>536294.85878000001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>
        <v>536294.85878000001</v>
      </c>
    </row>
    <row r="55" spans="1:15" ht="15" x14ac:dyDescent="0.25">
      <c r="A55" s="81">
        <v>2025</v>
      </c>
      <c r="B55" s="110" t="s">
        <v>148</v>
      </c>
      <c r="C55" s="111">
        <v>588854.43513999996</v>
      </c>
      <c r="D55" s="111">
        <v>590626.15397999994</v>
      </c>
      <c r="E55" s="111">
        <v>637584.53266000003</v>
      </c>
      <c r="F55" s="111">
        <v>608982.79648999998</v>
      </c>
      <c r="G55" s="111">
        <v>657031.01248000003</v>
      </c>
      <c r="H55" s="111">
        <v>531524.06067000004</v>
      </c>
      <c r="I55" s="111">
        <v>656554.15336</v>
      </c>
      <c r="J55" s="111">
        <v>569276.50930999999</v>
      </c>
      <c r="K55" s="111">
        <v>605738.89769999997</v>
      </c>
      <c r="L55" s="111">
        <v>666120.71467000002</v>
      </c>
      <c r="M55" s="111">
        <v>612940.17660000001</v>
      </c>
      <c r="N55" s="111">
        <v>662521.40971000004</v>
      </c>
      <c r="O55" s="112">
        <v>7387754.8527699998</v>
      </c>
    </row>
    <row r="56" spans="1:15" ht="15" x14ac:dyDescent="0.25">
      <c r="A56" s="82">
        <v>2026</v>
      </c>
      <c r="B56" s="108" t="s">
        <v>30</v>
      </c>
      <c r="C56" s="114">
        <f>C58</f>
        <v>522105.82754999999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>
        <f t="shared" ref="O56" si="2">O58</f>
        <v>522105.82754999999</v>
      </c>
    </row>
    <row r="57" spans="1:15" ht="15" x14ac:dyDescent="0.25">
      <c r="A57" s="81">
        <v>2025</v>
      </c>
      <c r="B57" s="108" t="s">
        <v>30</v>
      </c>
      <c r="C57" s="114">
        <f>C59</f>
        <v>456640.6508</v>
      </c>
      <c r="D57" s="114">
        <f t="shared" ref="D57:O57" si="3">D59</f>
        <v>417965.56385999999</v>
      </c>
      <c r="E57" s="114">
        <f t="shared" si="3"/>
        <v>492801.63483</v>
      </c>
      <c r="F57" s="114">
        <f t="shared" si="3"/>
        <v>474411.65805000003</v>
      </c>
      <c r="G57" s="114">
        <f t="shared" si="3"/>
        <v>531060.78685999999</v>
      </c>
      <c r="H57" s="114">
        <f t="shared" si="3"/>
        <v>490379.5393</v>
      </c>
      <c r="I57" s="114">
        <f t="shared" si="3"/>
        <v>571275.46848000004</v>
      </c>
      <c r="J57" s="114">
        <f t="shared" si="3"/>
        <v>522783.5036</v>
      </c>
      <c r="K57" s="114">
        <f t="shared" si="3"/>
        <v>549756.45697000006</v>
      </c>
      <c r="L57" s="114">
        <f t="shared" si="3"/>
        <v>583388.00285000005</v>
      </c>
      <c r="M57" s="114">
        <f t="shared" si="3"/>
        <v>532694.13713000005</v>
      </c>
      <c r="N57" s="114">
        <f t="shared" si="3"/>
        <v>589745.79032000003</v>
      </c>
      <c r="O57" s="114">
        <f t="shared" si="3"/>
        <v>6212903.1930499999</v>
      </c>
    </row>
    <row r="58" spans="1:15" ht="15" x14ac:dyDescent="0.25">
      <c r="A58" s="82">
        <v>2026</v>
      </c>
      <c r="B58" s="110" t="s">
        <v>149</v>
      </c>
      <c r="C58" s="111">
        <v>522105.82754999999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2">
        <v>522105.82754999999</v>
      </c>
    </row>
    <row r="59" spans="1:15" ht="15.75" thickBot="1" x14ac:dyDescent="0.3">
      <c r="A59" s="81">
        <v>2025</v>
      </c>
      <c r="B59" s="110" t="s">
        <v>149</v>
      </c>
      <c r="C59" s="111">
        <v>456640.6508</v>
      </c>
      <c r="D59" s="111">
        <v>417965.56385999999</v>
      </c>
      <c r="E59" s="111">
        <v>492801.63483</v>
      </c>
      <c r="F59" s="111">
        <v>474411.65805000003</v>
      </c>
      <c r="G59" s="111">
        <v>531060.78685999999</v>
      </c>
      <c r="H59" s="111">
        <v>490379.5393</v>
      </c>
      <c r="I59" s="111">
        <v>571275.46848000004</v>
      </c>
      <c r="J59" s="111">
        <v>522783.5036</v>
      </c>
      <c r="K59" s="111">
        <v>549756.45697000006</v>
      </c>
      <c r="L59" s="111">
        <v>583388.00285000005</v>
      </c>
      <c r="M59" s="111">
        <v>532694.13713000005</v>
      </c>
      <c r="N59" s="111">
        <v>589745.79032000003</v>
      </c>
      <c r="O59" s="112">
        <v>6212903.1930499999</v>
      </c>
    </row>
    <row r="60" spans="1:15" s="29" customFormat="1" ht="15" customHeight="1" thickBot="1" x14ac:dyDescent="0.25">
      <c r="A60" s="115">
        <v>2002</v>
      </c>
      <c r="B60" s="116" t="s">
        <v>39</v>
      </c>
      <c r="C60" s="117">
        <v>2607319.6609999998</v>
      </c>
      <c r="D60" s="117">
        <v>2383772.9539999999</v>
      </c>
      <c r="E60" s="117">
        <v>2918943.5210000002</v>
      </c>
      <c r="F60" s="117">
        <v>2742857.9219999998</v>
      </c>
      <c r="G60" s="117">
        <v>3000325.2429999998</v>
      </c>
      <c r="H60" s="117">
        <v>2770693.8810000001</v>
      </c>
      <c r="I60" s="117">
        <v>3103851.8620000002</v>
      </c>
      <c r="J60" s="117">
        <v>2975888.9739999999</v>
      </c>
      <c r="K60" s="117">
        <v>3218206.861</v>
      </c>
      <c r="L60" s="117">
        <v>3501128.02</v>
      </c>
      <c r="M60" s="117">
        <v>3593604.8960000002</v>
      </c>
      <c r="N60" s="117">
        <v>3242495.2340000002</v>
      </c>
      <c r="O60" s="118">
        <f>SUM(C60:N60)</f>
        <v>36059089.028999999</v>
      </c>
    </row>
    <row r="61" spans="1:15" s="29" customFormat="1" ht="15" customHeight="1" thickBot="1" x14ac:dyDescent="0.25">
      <c r="A61" s="115">
        <v>2003</v>
      </c>
      <c r="B61" s="116" t="s">
        <v>39</v>
      </c>
      <c r="C61" s="117">
        <v>3533705.5819999999</v>
      </c>
      <c r="D61" s="117">
        <v>2923460.39</v>
      </c>
      <c r="E61" s="117">
        <v>3908255.9909999999</v>
      </c>
      <c r="F61" s="117">
        <v>3662183.449</v>
      </c>
      <c r="G61" s="117">
        <v>3860471.3</v>
      </c>
      <c r="H61" s="117">
        <v>3796113.5219999999</v>
      </c>
      <c r="I61" s="117">
        <v>4236114.2640000004</v>
      </c>
      <c r="J61" s="117">
        <v>3828726.17</v>
      </c>
      <c r="K61" s="117">
        <v>4114677.523</v>
      </c>
      <c r="L61" s="117">
        <v>4824388.2589999996</v>
      </c>
      <c r="M61" s="117">
        <v>3969697.4580000001</v>
      </c>
      <c r="N61" s="117">
        <v>4595042.3940000003</v>
      </c>
      <c r="O61" s="118">
        <f t="shared" ref="O61:O79" si="4">SUM(C61:N61)</f>
        <v>47252836.302000001</v>
      </c>
    </row>
    <row r="62" spans="1:15" s="29" customFormat="1" ht="15" customHeight="1" thickBot="1" x14ac:dyDescent="0.25">
      <c r="A62" s="115">
        <v>2004</v>
      </c>
      <c r="B62" s="116" t="s">
        <v>39</v>
      </c>
      <c r="C62" s="117">
        <v>4619660.84</v>
      </c>
      <c r="D62" s="117">
        <v>3664503.0430000001</v>
      </c>
      <c r="E62" s="117">
        <v>5218042.1770000001</v>
      </c>
      <c r="F62" s="117">
        <v>5072462.9939999999</v>
      </c>
      <c r="G62" s="117">
        <v>5170061.6050000004</v>
      </c>
      <c r="H62" s="117">
        <v>5284383.2860000003</v>
      </c>
      <c r="I62" s="117">
        <v>5632138.7980000004</v>
      </c>
      <c r="J62" s="117">
        <v>4707491.284</v>
      </c>
      <c r="K62" s="117">
        <v>5656283.5209999997</v>
      </c>
      <c r="L62" s="117">
        <v>5867342.1210000003</v>
      </c>
      <c r="M62" s="117">
        <v>5733908.9759999998</v>
      </c>
      <c r="N62" s="117">
        <v>6540874.1749999998</v>
      </c>
      <c r="O62" s="118">
        <f t="shared" si="4"/>
        <v>63167152.819999993</v>
      </c>
    </row>
    <row r="63" spans="1:15" s="29" customFormat="1" ht="15" customHeight="1" thickBot="1" x14ac:dyDescent="0.25">
      <c r="A63" s="115">
        <v>2005</v>
      </c>
      <c r="B63" s="116" t="s">
        <v>39</v>
      </c>
      <c r="C63" s="117">
        <v>4997279.7240000004</v>
      </c>
      <c r="D63" s="117">
        <v>5651741.2520000003</v>
      </c>
      <c r="E63" s="117">
        <v>6591859.2180000003</v>
      </c>
      <c r="F63" s="117">
        <v>6128131.8779999996</v>
      </c>
      <c r="G63" s="117">
        <v>5977226.2170000002</v>
      </c>
      <c r="H63" s="117">
        <v>6038534.3669999996</v>
      </c>
      <c r="I63" s="117">
        <v>5763466.3530000001</v>
      </c>
      <c r="J63" s="117">
        <v>5552867.2120000003</v>
      </c>
      <c r="K63" s="117">
        <v>6814268.9409999996</v>
      </c>
      <c r="L63" s="117">
        <v>6772178.5690000001</v>
      </c>
      <c r="M63" s="117">
        <v>5942575.7819999997</v>
      </c>
      <c r="N63" s="117">
        <v>7246278.6299999999</v>
      </c>
      <c r="O63" s="118">
        <f t="shared" si="4"/>
        <v>73476408.142999992</v>
      </c>
    </row>
    <row r="64" spans="1:15" s="29" customFormat="1" ht="15" customHeight="1" thickBot="1" x14ac:dyDescent="0.25">
      <c r="A64" s="115">
        <v>2006</v>
      </c>
      <c r="B64" s="116" t="s">
        <v>39</v>
      </c>
      <c r="C64" s="117">
        <v>5133048.8810000001</v>
      </c>
      <c r="D64" s="117">
        <v>6058251.2790000001</v>
      </c>
      <c r="E64" s="117">
        <v>7411101.659</v>
      </c>
      <c r="F64" s="117">
        <v>6456090.2609999999</v>
      </c>
      <c r="G64" s="117">
        <v>7041543.2470000004</v>
      </c>
      <c r="H64" s="117">
        <v>7815434.6220000004</v>
      </c>
      <c r="I64" s="117">
        <v>7067411.4790000003</v>
      </c>
      <c r="J64" s="117">
        <v>6811202.4100000001</v>
      </c>
      <c r="K64" s="117">
        <v>7606551.0949999997</v>
      </c>
      <c r="L64" s="117">
        <v>6888812.5489999996</v>
      </c>
      <c r="M64" s="117">
        <v>8641474.5559999999</v>
      </c>
      <c r="N64" s="117">
        <v>8603753.4800000004</v>
      </c>
      <c r="O64" s="118">
        <f t="shared" si="4"/>
        <v>85534675.517999992</v>
      </c>
    </row>
    <row r="65" spans="1:15" s="29" customFormat="1" ht="15" customHeight="1" thickBot="1" x14ac:dyDescent="0.25">
      <c r="A65" s="115">
        <v>2007</v>
      </c>
      <c r="B65" s="116" t="s">
        <v>39</v>
      </c>
      <c r="C65" s="117">
        <v>6564559.7929999996</v>
      </c>
      <c r="D65" s="117">
        <v>7656951.608</v>
      </c>
      <c r="E65" s="117">
        <v>8957851.6209999993</v>
      </c>
      <c r="F65" s="117">
        <v>8313312.0049999999</v>
      </c>
      <c r="G65" s="117">
        <v>9147620.0419999994</v>
      </c>
      <c r="H65" s="117">
        <v>8980247.4370000008</v>
      </c>
      <c r="I65" s="117">
        <v>8937741.591</v>
      </c>
      <c r="J65" s="117">
        <v>8736689.0920000002</v>
      </c>
      <c r="K65" s="117">
        <v>9038743.8959999997</v>
      </c>
      <c r="L65" s="117">
        <v>9895216.6219999995</v>
      </c>
      <c r="M65" s="117">
        <v>11318798.220000001</v>
      </c>
      <c r="N65" s="117">
        <v>9724017.977</v>
      </c>
      <c r="O65" s="118">
        <f t="shared" si="4"/>
        <v>107271749.90399998</v>
      </c>
    </row>
    <row r="66" spans="1:15" s="29" customFormat="1" ht="15" customHeight="1" thickBot="1" x14ac:dyDescent="0.25">
      <c r="A66" s="115">
        <v>2008</v>
      </c>
      <c r="B66" s="116" t="s">
        <v>39</v>
      </c>
      <c r="C66" s="117">
        <v>10632207.040999999</v>
      </c>
      <c r="D66" s="117">
        <v>11077899.119999999</v>
      </c>
      <c r="E66" s="117">
        <v>11428587.233999999</v>
      </c>
      <c r="F66" s="117">
        <v>11363963.503</v>
      </c>
      <c r="G66" s="117">
        <v>12477968.699999999</v>
      </c>
      <c r="H66" s="117">
        <v>11770634.384</v>
      </c>
      <c r="I66" s="117">
        <v>12595426.863</v>
      </c>
      <c r="J66" s="117">
        <v>11046830.085999999</v>
      </c>
      <c r="K66" s="117">
        <v>12793148.034</v>
      </c>
      <c r="L66" s="117">
        <v>9722708.7899999991</v>
      </c>
      <c r="M66" s="117">
        <v>9395872.8969999999</v>
      </c>
      <c r="N66" s="117">
        <v>7721948.9740000004</v>
      </c>
      <c r="O66" s="118">
        <f t="shared" si="4"/>
        <v>132027195.626</v>
      </c>
    </row>
    <row r="67" spans="1:15" s="29" customFormat="1" ht="15" customHeight="1" thickBot="1" x14ac:dyDescent="0.25">
      <c r="A67" s="115">
        <v>2009</v>
      </c>
      <c r="B67" s="116" t="s">
        <v>39</v>
      </c>
      <c r="C67" s="117">
        <v>7884493.5240000002</v>
      </c>
      <c r="D67" s="117">
        <v>8435115.8340000007</v>
      </c>
      <c r="E67" s="117">
        <v>8155485.0810000002</v>
      </c>
      <c r="F67" s="117">
        <v>7561696.2829999998</v>
      </c>
      <c r="G67" s="117">
        <v>7346407.5279999999</v>
      </c>
      <c r="H67" s="117">
        <v>8329692.7829999998</v>
      </c>
      <c r="I67" s="117">
        <v>9055733.6710000001</v>
      </c>
      <c r="J67" s="117">
        <v>7839908.8420000002</v>
      </c>
      <c r="K67" s="117">
        <v>8480708.3870000001</v>
      </c>
      <c r="L67" s="117">
        <v>10095768.029999999</v>
      </c>
      <c r="M67" s="117">
        <v>8903010.773</v>
      </c>
      <c r="N67" s="117">
        <v>10054591.867000001</v>
      </c>
      <c r="O67" s="118">
        <f t="shared" si="4"/>
        <v>102142612.603</v>
      </c>
    </row>
    <row r="68" spans="1:15" s="29" customFormat="1" ht="15" customHeight="1" thickBot="1" x14ac:dyDescent="0.25">
      <c r="A68" s="115">
        <v>2010</v>
      </c>
      <c r="B68" s="116" t="s">
        <v>39</v>
      </c>
      <c r="C68" s="117">
        <v>7828748.0580000002</v>
      </c>
      <c r="D68" s="117">
        <v>8263237.8140000002</v>
      </c>
      <c r="E68" s="117">
        <v>9886488.1710000001</v>
      </c>
      <c r="F68" s="117">
        <v>9396006.6539999992</v>
      </c>
      <c r="G68" s="117">
        <v>9799958.1170000006</v>
      </c>
      <c r="H68" s="117">
        <v>9542907.6439999994</v>
      </c>
      <c r="I68" s="117">
        <v>9564682.5449999999</v>
      </c>
      <c r="J68" s="117">
        <v>8523451.9729999993</v>
      </c>
      <c r="K68" s="117">
        <v>8909230.5209999997</v>
      </c>
      <c r="L68" s="117">
        <v>10963586.27</v>
      </c>
      <c r="M68" s="117">
        <v>9382369.7180000003</v>
      </c>
      <c r="N68" s="117">
        <v>11822551.698999999</v>
      </c>
      <c r="O68" s="118">
        <f t="shared" si="4"/>
        <v>113883219.18399999</v>
      </c>
    </row>
    <row r="69" spans="1:15" s="29" customFormat="1" ht="15" customHeight="1" thickBot="1" x14ac:dyDescent="0.25">
      <c r="A69" s="115">
        <v>2011</v>
      </c>
      <c r="B69" s="116" t="s">
        <v>39</v>
      </c>
      <c r="C69" s="117">
        <v>9551084.6390000004</v>
      </c>
      <c r="D69" s="117">
        <v>10059126.307</v>
      </c>
      <c r="E69" s="117">
        <v>11811085.16</v>
      </c>
      <c r="F69" s="117">
        <v>11873269.447000001</v>
      </c>
      <c r="G69" s="117">
        <v>10943364.372</v>
      </c>
      <c r="H69" s="117">
        <v>11349953.558</v>
      </c>
      <c r="I69" s="117">
        <v>11860004.271</v>
      </c>
      <c r="J69" s="117">
        <v>11245124.657</v>
      </c>
      <c r="K69" s="117">
        <v>10750626.098999999</v>
      </c>
      <c r="L69" s="117">
        <v>11907219.297</v>
      </c>
      <c r="M69" s="117">
        <v>11078524.743000001</v>
      </c>
      <c r="N69" s="117">
        <v>12477486.279999999</v>
      </c>
      <c r="O69" s="118">
        <f t="shared" si="4"/>
        <v>134906868.83000001</v>
      </c>
    </row>
    <row r="70" spans="1:15" ht="13.5" thickBot="1" x14ac:dyDescent="0.25">
      <c r="A70" s="115">
        <v>2012</v>
      </c>
      <c r="B70" s="116" t="s">
        <v>39</v>
      </c>
      <c r="C70" s="117">
        <v>10348187.165999999</v>
      </c>
      <c r="D70" s="117">
        <v>11748000.124</v>
      </c>
      <c r="E70" s="117">
        <v>13208572.977</v>
      </c>
      <c r="F70" s="117">
        <v>12630226.718</v>
      </c>
      <c r="G70" s="117">
        <v>13131530.960999999</v>
      </c>
      <c r="H70" s="117">
        <v>13231198.687999999</v>
      </c>
      <c r="I70" s="117">
        <v>12830675.307</v>
      </c>
      <c r="J70" s="117">
        <v>12831394.572000001</v>
      </c>
      <c r="K70" s="117">
        <v>12952651.721999999</v>
      </c>
      <c r="L70" s="117">
        <v>13190769.654999999</v>
      </c>
      <c r="M70" s="117">
        <v>13753052.493000001</v>
      </c>
      <c r="N70" s="117">
        <v>12605476.173</v>
      </c>
      <c r="O70" s="118">
        <f t="shared" si="4"/>
        <v>152461736.55599999</v>
      </c>
    </row>
    <row r="71" spans="1:15" ht="13.5" thickBot="1" x14ac:dyDescent="0.25">
      <c r="A71" s="115">
        <v>2013</v>
      </c>
      <c r="B71" s="116" t="s">
        <v>39</v>
      </c>
      <c r="C71" s="117">
        <v>11481521.079</v>
      </c>
      <c r="D71" s="117">
        <v>12385690.909</v>
      </c>
      <c r="E71" s="117">
        <v>13122058.141000001</v>
      </c>
      <c r="F71" s="117">
        <v>12468202.903000001</v>
      </c>
      <c r="G71" s="117">
        <v>13277209.017000001</v>
      </c>
      <c r="H71" s="117">
        <v>12399973.961999999</v>
      </c>
      <c r="I71" s="117">
        <v>13059519.685000001</v>
      </c>
      <c r="J71" s="117">
        <v>11118300.903000001</v>
      </c>
      <c r="K71" s="117">
        <v>13060371.039000001</v>
      </c>
      <c r="L71" s="117">
        <v>12053704.638</v>
      </c>
      <c r="M71" s="117">
        <v>14201227.351</v>
      </c>
      <c r="N71" s="117">
        <v>13174857.460000001</v>
      </c>
      <c r="O71" s="118">
        <f t="shared" si="4"/>
        <v>151802637.08700001</v>
      </c>
    </row>
    <row r="72" spans="1:15" ht="13.5" thickBot="1" x14ac:dyDescent="0.25">
      <c r="A72" s="115">
        <v>2014</v>
      </c>
      <c r="B72" s="116" t="s">
        <v>39</v>
      </c>
      <c r="C72" s="117">
        <v>12399761.948000001</v>
      </c>
      <c r="D72" s="117">
        <v>13053292.493000001</v>
      </c>
      <c r="E72" s="117">
        <v>14680110.779999999</v>
      </c>
      <c r="F72" s="117">
        <v>13371185.664000001</v>
      </c>
      <c r="G72" s="117">
        <v>13681906.159</v>
      </c>
      <c r="H72" s="117">
        <v>12880924.245999999</v>
      </c>
      <c r="I72" s="117">
        <v>13344776.958000001</v>
      </c>
      <c r="J72" s="117">
        <v>11386828.925000001</v>
      </c>
      <c r="K72" s="117">
        <v>13583120.905999999</v>
      </c>
      <c r="L72" s="117">
        <v>12891630.102</v>
      </c>
      <c r="M72" s="117">
        <v>13067348.107000001</v>
      </c>
      <c r="N72" s="117">
        <v>13269271.402000001</v>
      </c>
      <c r="O72" s="118">
        <f t="shared" si="4"/>
        <v>157610157.69</v>
      </c>
    </row>
    <row r="73" spans="1:15" ht="13.5" thickBot="1" x14ac:dyDescent="0.25">
      <c r="A73" s="115">
        <v>2015</v>
      </c>
      <c r="B73" s="116" t="s">
        <v>39</v>
      </c>
      <c r="C73" s="117">
        <v>12301766.75</v>
      </c>
      <c r="D73" s="117">
        <v>12231860.140000001</v>
      </c>
      <c r="E73" s="117">
        <v>12519910.437999999</v>
      </c>
      <c r="F73" s="117">
        <v>13349346.866</v>
      </c>
      <c r="G73" s="117">
        <v>11080385.127</v>
      </c>
      <c r="H73" s="117">
        <v>11949647.085999999</v>
      </c>
      <c r="I73" s="117">
        <v>11129358.973999999</v>
      </c>
      <c r="J73" s="117">
        <v>11022045.344000001</v>
      </c>
      <c r="K73" s="117">
        <v>11581703.842</v>
      </c>
      <c r="L73" s="117">
        <v>13240039.088</v>
      </c>
      <c r="M73" s="117">
        <v>11681989.013</v>
      </c>
      <c r="N73" s="117">
        <v>11750818.76</v>
      </c>
      <c r="O73" s="118">
        <f t="shared" si="4"/>
        <v>143838871.428</v>
      </c>
    </row>
    <row r="74" spans="1:15" ht="13.5" thickBot="1" x14ac:dyDescent="0.25">
      <c r="A74" s="115">
        <v>2016</v>
      </c>
      <c r="B74" s="116" t="s">
        <v>39</v>
      </c>
      <c r="C74" s="117">
        <v>9546115.4000000004</v>
      </c>
      <c r="D74" s="117">
        <v>12366388.057</v>
      </c>
      <c r="E74" s="117">
        <v>12757672.093</v>
      </c>
      <c r="F74" s="117">
        <v>11950497.685000001</v>
      </c>
      <c r="G74" s="117">
        <v>12098611.067</v>
      </c>
      <c r="H74" s="117">
        <v>12864154.060000001</v>
      </c>
      <c r="I74" s="117">
        <v>9850124.8719999995</v>
      </c>
      <c r="J74" s="117">
        <v>11830762.82</v>
      </c>
      <c r="K74" s="117">
        <v>10901638.452</v>
      </c>
      <c r="L74" s="117">
        <v>12796159.91</v>
      </c>
      <c r="M74" s="117">
        <v>12786936.247</v>
      </c>
      <c r="N74" s="117">
        <v>12780523.145</v>
      </c>
      <c r="O74" s="118">
        <f t="shared" si="4"/>
        <v>142529583.80799997</v>
      </c>
    </row>
    <row r="75" spans="1:15" ht="13.5" thickBot="1" x14ac:dyDescent="0.25">
      <c r="A75" s="115">
        <v>2017</v>
      </c>
      <c r="B75" s="116" t="s">
        <v>39</v>
      </c>
      <c r="C75" s="117">
        <v>11247585.677000133</v>
      </c>
      <c r="D75" s="117">
        <v>12089908.933999483</v>
      </c>
      <c r="E75" s="117">
        <v>14470814.05899963</v>
      </c>
      <c r="F75" s="117">
        <v>12859938.790999187</v>
      </c>
      <c r="G75" s="117">
        <v>13582079.73099998</v>
      </c>
      <c r="H75" s="117">
        <v>13125306.943999315</v>
      </c>
      <c r="I75" s="117">
        <v>12612074.05599888</v>
      </c>
      <c r="J75" s="117">
        <v>13248462.990000026</v>
      </c>
      <c r="K75" s="117">
        <v>11810080.804999635</v>
      </c>
      <c r="L75" s="117">
        <v>13912699.49399944</v>
      </c>
      <c r="M75" s="117">
        <v>14188323.115998682</v>
      </c>
      <c r="N75" s="117">
        <v>13845665.816998869</v>
      </c>
      <c r="O75" s="118">
        <f t="shared" si="4"/>
        <v>156992940.41399324</v>
      </c>
    </row>
    <row r="76" spans="1:15" ht="13.5" thickBot="1" x14ac:dyDescent="0.25">
      <c r="A76" s="115">
        <v>2018</v>
      </c>
      <c r="B76" s="116" t="s">
        <v>39</v>
      </c>
      <c r="C76" s="117">
        <v>13080096.762</v>
      </c>
      <c r="D76" s="117">
        <v>13827132.654999999</v>
      </c>
      <c r="E76" s="117">
        <v>16338253.918</v>
      </c>
      <c r="F76" s="117">
        <v>14530822.873</v>
      </c>
      <c r="G76" s="117">
        <v>15166648.044</v>
      </c>
      <c r="H76" s="117">
        <v>13657091.159</v>
      </c>
      <c r="I76" s="117">
        <v>14771360.698000001</v>
      </c>
      <c r="J76" s="117">
        <v>12926754.198999999</v>
      </c>
      <c r="K76" s="117">
        <v>15247368.846000001</v>
      </c>
      <c r="L76" s="117">
        <v>16590652.49</v>
      </c>
      <c r="M76" s="117">
        <v>16386878.392999999</v>
      </c>
      <c r="N76" s="117">
        <v>14645696.251</v>
      </c>
      <c r="O76" s="118">
        <f t="shared" si="4"/>
        <v>177168756.28799999</v>
      </c>
    </row>
    <row r="77" spans="1:15" ht="13.5" thickBot="1" x14ac:dyDescent="0.25">
      <c r="A77" s="115">
        <v>2019</v>
      </c>
      <c r="B77" s="116" t="s">
        <v>39</v>
      </c>
      <c r="C77" s="117">
        <v>13874826.012</v>
      </c>
      <c r="D77" s="117">
        <v>14323043.041999999</v>
      </c>
      <c r="E77" s="117">
        <v>16335862.397</v>
      </c>
      <c r="F77" s="117">
        <v>15340619.824999999</v>
      </c>
      <c r="G77" s="117">
        <v>16855105.096999999</v>
      </c>
      <c r="H77" s="117">
        <v>11634653.880999999</v>
      </c>
      <c r="I77" s="117">
        <v>15932004.723999999</v>
      </c>
      <c r="J77" s="117">
        <v>13222876.222999999</v>
      </c>
      <c r="K77" s="117">
        <v>15273579.960999999</v>
      </c>
      <c r="L77" s="117">
        <v>16410781.68</v>
      </c>
      <c r="M77" s="117">
        <v>16242650.391000001</v>
      </c>
      <c r="N77" s="117">
        <v>15386718.469000001</v>
      </c>
      <c r="O77" s="117">
        <f t="shared" si="4"/>
        <v>180832721.70199999</v>
      </c>
    </row>
    <row r="78" spans="1:15" ht="13.5" thickBot="1" x14ac:dyDescent="0.25">
      <c r="A78" s="115">
        <v>2020</v>
      </c>
      <c r="B78" s="116" t="s">
        <v>39</v>
      </c>
      <c r="C78" s="117">
        <v>14701346.982000001</v>
      </c>
      <c r="D78" s="117">
        <v>14608289.785</v>
      </c>
      <c r="E78" s="117">
        <v>13353075.963</v>
      </c>
      <c r="F78" s="117">
        <v>8978290.7589999996</v>
      </c>
      <c r="G78" s="117">
        <v>9957512.1809999999</v>
      </c>
      <c r="H78" s="117">
        <v>13460251.822000001</v>
      </c>
      <c r="I78" s="117">
        <v>14890653.468</v>
      </c>
      <c r="J78" s="117">
        <v>12456453.472999999</v>
      </c>
      <c r="K78" s="117">
        <v>15990797.705</v>
      </c>
      <c r="L78" s="117">
        <v>17315266.203000002</v>
      </c>
      <c r="M78" s="117">
        <v>16088682.231000001</v>
      </c>
      <c r="N78" s="117">
        <v>17837134.738000002</v>
      </c>
      <c r="O78" s="117">
        <f t="shared" si="4"/>
        <v>169637755.31000003</v>
      </c>
    </row>
    <row r="79" spans="1:15" ht="13.5" thickBot="1" x14ac:dyDescent="0.25">
      <c r="A79" s="115">
        <v>2021</v>
      </c>
      <c r="B79" s="116" t="s">
        <v>39</v>
      </c>
      <c r="C79" s="117">
        <v>15306487.643915899</v>
      </c>
      <c r="D79" s="117">
        <v>15777151.373676499</v>
      </c>
      <c r="E79" s="117">
        <v>18125533.345878098</v>
      </c>
      <c r="F79" s="117">
        <v>18106582.520971801</v>
      </c>
      <c r="G79" s="117">
        <v>18587253.5966384</v>
      </c>
      <c r="H79" s="117">
        <v>19036800.670268498</v>
      </c>
      <c r="I79" s="117">
        <v>19020902.292177301</v>
      </c>
      <c r="J79" s="117">
        <v>18681996.8976386</v>
      </c>
      <c r="K79" s="117">
        <v>19984264.497713201</v>
      </c>
      <c r="L79" s="117">
        <v>21100833.1277362</v>
      </c>
      <c r="M79" s="117">
        <v>20749365.9948617</v>
      </c>
      <c r="N79" s="117">
        <v>21316881.481321499</v>
      </c>
      <c r="O79" s="117">
        <f t="shared" si="4"/>
        <v>225794053.44279772</v>
      </c>
    </row>
    <row r="80" spans="1:15" ht="13.5" thickBot="1" x14ac:dyDescent="0.25">
      <c r="A80" s="115">
        <v>2022</v>
      </c>
      <c r="B80" s="116" t="s">
        <v>39</v>
      </c>
      <c r="C80" s="117">
        <v>17553745.067000002</v>
      </c>
      <c r="D80" s="117">
        <v>19904331.120000001</v>
      </c>
      <c r="E80" s="117">
        <v>22609642.478</v>
      </c>
      <c r="F80" s="117">
        <v>23330991.125</v>
      </c>
      <c r="G80" s="117">
        <v>18931811.633000001</v>
      </c>
      <c r="H80" s="117">
        <v>23359482.375999998</v>
      </c>
      <c r="I80" s="117">
        <v>18536547.530999999</v>
      </c>
      <c r="J80" s="117">
        <v>21275849.662</v>
      </c>
      <c r="K80" s="117">
        <v>22596774.302000001</v>
      </c>
      <c r="L80" s="117">
        <v>21300785.131999999</v>
      </c>
      <c r="M80" s="117">
        <v>21871038.612</v>
      </c>
      <c r="N80" s="117">
        <v>22898748.625</v>
      </c>
      <c r="O80" s="117">
        <f t="shared" ref="O80" si="5">SUM(C80:N80)</f>
        <v>254169747.66300002</v>
      </c>
    </row>
    <row r="81" spans="1:15" ht="13.5" thickBot="1" x14ac:dyDescent="0.25">
      <c r="A81" s="115">
        <v>2023</v>
      </c>
      <c r="B81" s="116" t="s">
        <v>39</v>
      </c>
      <c r="C81" s="117">
        <v>19331709</v>
      </c>
      <c r="D81" s="117">
        <v>18565678</v>
      </c>
      <c r="E81" s="117">
        <v>23562970</v>
      </c>
      <c r="F81" s="117">
        <v>19250045</v>
      </c>
      <c r="G81" s="117">
        <v>21633012</v>
      </c>
      <c r="H81" s="117">
        <v>20773219</v>
      </c>
      <c r="I81" s="117">
        <v>19779817</v>
      </c>
      <c r="J81" s="117">
        <v>21556273</v>
      </c>
      <c r="K81" s="117">
        <v>22411386</v>
      </c>
      <c r="L81" s="117">
        <v>22804541</v>
      </c>
      <c r="M81" s="117">
        <v>23000730</v>
      </c>
      <c r="N81" s="117">
        <v>22958051</v>
      </c>
      <c r="O81" s="117">
        <f t="shared" ref="O81" si="6">SUM(C81:N81)</f>
        <v>255627431</v>
      </c>
    </row>
    <row r="82" spans="1:15" ht="13.5" thickBot="1" x14ac:dyDescent="0.25">
      <c r="A82" s="115">
        <v>2024</v>
      </c>
      <c r="B82" s="116" t="s">
        <v>39</v>
      </c>
      <c r="C82" s="117">
        <v>20000625</v>
      </c>
      <c r="D82" s="117">
        <v>21091519</v>
      </c>
      <c r="E82" s="117">
        <v>22648722</v>
      </c>
      <c r="F82" s="117">
        <v>19292521</v>
      </c>
      <c r="G82" s="117">
        <v>24180070</v>
      </c>
      <c r="H82" s="117">
        <v>19015329</v>
      </c>
      <c r="I82" s="117">
        <v>22475505</v>
      </c>
      <c r="J82" s="117">
        <v>22000689</v>
      </c>
      <c r="K82" s="117">
        <v>21956026</v>
      </c>
      <c r="L82" s="117">
        <v>23473313</v>
      </c>
      <c r="M82" s="117">
        <v>22236792</v>
      </c>
      <c r="N82" s="117">
        <v>23407021</v>
      </c>
      <c r="O82" s="117">
        <f t="shared" ref="O82:O84" si="7">SUM(C82:N82)</f>
        <v>261778132</v>
      </c>
    </row>
    <row r="83" spans="1:15" ht="13.5" thickBot="1" x14ac:dyDescent="0.25">
      <c r="A83" s="115">
        <v>2025</v>
      </c>
      <c r="B83" s="116" t="s">
        <v>39</v>
      </c>
      <c r="C83" s="117">
        <v>21160655</v>
      </c>
      <c r="D83" s="117">
        <v>20728841</v>
      </c>
      <c r="E83" s="117">
        <v>23406556</v>
      </c>
      <c r="F83" s="117">
        <v>20779896</v>
      </c>
      <c r="G83" s="117">
        <v>24816585</v>
      </c>
      <c r="H83" s="117">
        <v>20468715</v>
      </c>
      <c r="I83" s="117">
        <v>24910627</v>
      </c>
      <c r="J83" s="117">
        <v>21702597</v>
      </c>
      <c r="K83" s="117">
        <v>22547086</v>
      </c>
      <c r="L83" s="117">
        <v>23952925</v>
      </c>
      <c r="M83" s="117">
        <v>22513735</v>
      </c>
      <c r="N83" s="117">
        <v>26372991</v>
      </c>
      <c r="O83" s="117">
        <f t="shared" si="7"/>
        <v>273361209</v>
      </c>
    </row>
    <row r="84" spans="1:15" ht="13.5" thickBot="1" x14ac:dyDescent="0.25">
      <c r="A84" s="115">
        <v>2026</v>
      </c>
      <c r="B84" s="116" t="s">
        <v>39</v>
      </c>
      <c r="C84" s="133">
        <v>20328480.901999999</v>
      </c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>
        <f t="shared" si="7"/>
        <v>20328480.901999999</v>
      </c>
    </row>
  </sheetData>
  <autoFilter ref="A1:O84" xr:uid="{00000000-0001-0000-0D00-000000000000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>
      <selection activeCell="A93" sqref="A93"/>
    </sheetView>
  </sheetViews>
  <sheetFormatPr defaultColWidth="9.140625" defaultRowHeight="12.75" x14ac:dyDescent="0.2"/>
  <cols>
    <col min="1" max="1" width="29.140625" customWidth="1"/>
    <col min="2" max="2" width="20" style="32" customWidth="1"/>
    <col min="3" max="3" width="17.5703125" style="32" customWidth="1"/>
    <col min="4" max="4" width="9.28515625" bestFit="1" customWidth="1"/>
  </cols>
  <sheetData>
    <row r="2" spans="1:4" ht="24.6" customHeight="1" x14ac:dyDescent="0.3">
      <c r="A2" s="140" t="s">
        <v>61</v>
      </c>
      <c r="B2" s="140"/>
      <c r="C2" s="140"/>
      <c r="D2" s="140"/>
    </row>
    <row r="3" spans="1:4" ht="15.75" x14ac:dyDescent="0.25">
      <c r="A3" s="139" t="s">
        <v>62</v>
      </c>
      <c r="B3" s="139"/>
      <c r="C3" s="139"/>
      <c r="D3" s="139"/>
    </row>
    <row r="4" spans="1:4" x14ac:dyDescent="0.2">
      <c r="A4" s="119"/>
      <c r="B4" s="120"/>
      <c r="C4" s="120"/>
      <c r="D4" s="119"/>
    </row>
    <row r="5" spans="1:4" x14ac:dyDescent="0.2">
      <c r="A5" s="121" t="s">
        <v>63</v>
      </c>
      <c r="B5" s="122" t="s">
        <v>150</v>
      </c>
      <c r="C5" s="122" t="s">
        <v>151</v>
      </c>
      <c r="D5" s="123" t="s">
        <v>64</v>
      </c>
    </row>
    <row r="6" spans="1:4" x14ac:dyDescent="0.2">
      <c r="A6" s="124" t="s">
        <v>152</v>
      </c>
      <c r="B6" s="125">
        <v>4.2694599999999996</v>
      </c>
      <c r="C6" s="125">
        <v>85.389340000000004</v>
      </c>
      <c r="D6" s="131">
        <f t="shared" ref="D6:D15" si="0">(C6-B6)/B6</f>
        <v>19.000032791032126</v>
      </c>
    </row>
    <row r="7" spans="1:4" x14ac:dyDescent="0.2">
      <c r="A7" s="124" t="s">
        <v>153</v>
      </c>
      <c r="B7" s="125">
        <v>88.657870000000003</v>
      </c>
      <c r="C7" s="125">
        <v>909.88846000000001</v>
      </c>
      <c r="D7" s="131">
        <f t="shared" si="0"/>
        <v>9.262918114319687</v>
      </c>
    </row>
    <row r="8" spans="1:4" x14ac:dyDescent="0.2">
      <c r="A8" s="124" t="s">
        <v>154</v>
      </c>
      <c r="B8" s="125">
        <v>7242.1479600000002</v>
      </c>
      <c r="C8" s="125">
        <v>53963.407800000001</v>
      </c>
      <c r="D8" s="131">
        <f t="shared" si="0"/>
        <v>6.4512987166310252</v>
      </c>
    </row>
    <row r="9" spans="1:4" x14ac:dyDescent="0.2">
      <c r="A9" s="124" t="s">
        <v>155</v>
      </c>
      <c r="B9" s="125">
        <v>72.722409999999996</v>
      </c>
      <c r="C9" s="125">
        <v>332.49525999999997</v>
      </c>
      <c r="D9" s="131">
        <f t="shared" si="0"/>
        <v>3.5721155280744954</v>
      </c>
    </row>
    <row r="10" spans="1:4" x14ac:dyDescent="0.2">
      <c r="A10" s="124" t="s">
        <v>156</v>
      </c>
      <c r="B10" s="125">
        <v>10.244</v>
      </c>
      <c r="C10" s="125">
        <v>45.091079999999998</v>
      </c>
      <c r="D10" s="131">
        <f t="shared" si="0"/>
        <v>3.4017063647012886</v>
      </c>
    </row>
    <row r="11" spans="1:4" x14ac:dyDescent="0.2">
      <c r="A11" s="124" t="s">
        <v>157</v>
      </c>
      <c r="B11" s="125">
        <v>205.33035000000001</v>
      </c>
      <c r="C11" s="125">
        <v>848.35179000000005</v>
      </c>
      <c r="D11" s="131">
        <f t="shared" si="0"/>
        <v>3.1316434224166079</v>
      </c>
    </row>
    <row r="12" spans="1:4" x14ac:dyDescent="0.2">
      <c r="A12" s="124" t="s">
        <v>158</v>
      </c>
      <c r="B12" s="125">
        <v>6949.4599900000003</v>
      </c>
      <c r="C12" s="125">
        <v>24047.975490000001</v>
      </c>
      <c r="D12" s="131">
        <f t="shared" si="0"/>
        <v>2.4604092295810167</v>
      </c>
    </row>
    <row r="13" spans="1:4" x14ac:dyDescent="0.2">
      <c r="A13" s="124" t="s">
        <v>159</v>
      </c>
      <c r="B13" s="125">
        <v>255.88813999999999</v>
      </c>
      <c r="C13" s="125">
        <v>850.97179000000006</v>
      </c>
      <c r="D13" s="131">
        <f t="shared" si="0"/>
        <v>2.3255616692512597</v>
      </c>
    </row>
    <row r="14" spans="1:4" x14ac:dyDescent="0.2">
      <c r="A14" s="124" t="s">
        <v>160</v>
      </c>
      <c r="B14" s="125">
        <v>10951.688749999999</v>
      </c>
      <c r="C14" s="125">
        <v>34701.465929999998</v>
      </c>
      <c r="D14" s="131">
        <f t="shared" si="0"/>
        <v>2.1685949739943076</v>
      </c>
    </row>
    <row r="15" spans="1:4" x14ac:dyDescent="0.2">
      <c r="A15" s="124" t="s">
        <v>161</v>
      </c>
      <c r="B15" s="125">
        <v>2465.9344299999998</v>
      </c>
      <c r="C15" s="125">
        <v>7804.55926</v>
      </c>
      <c r="D15" s="131">
        <f t="shared" si="0"/>
        <v>2.1649500347825557</v>
      </c>
    </row>
    <row r="16" spans="1:4" x14ac:dyDescent="0.2">
      <c r="A16" s="126"/>
      <c r="B16" s="120"/>
      <c r="C16" s="120"/>
      <c r="D16" s="127"/>
    </row>
    <row r="17" spans="1:4" x14ac:dyDescent="0.2">
      <c r="A17" s="128"/>
      <c r="B17" s="120"/>
      <c r="C17" s="120"/>
      <c r="D17" s="119"/>
    </row>
    <row r="18" spans="1:4" ht="19.5" x14ac:dyDescent="0.3">
      <c r="A18" s="140" t="s">
        <v>65</v>
      </c>
      <c r="B18" s="140"/>
      <c r="C18" s="140"/>
      <c r="D18" s="140"/>
    </row>
    <row r="19" spans="1:4" ht="15.75" x14ac:dyDescent="0.25">
      <c r="A19" s="139" t="s">
        <v>66</v>
      </c>
      <c r="B19" s="139"/>
      <c r="C19" s="139"/>
      <c r="D19" s="139"/>
    </row>
    <row r="20" spans="1:4" x14ac:dyDescent="0.2">
      <c r="A20" s="129"/>
      <c r="B20" s="120"/>
      <c r="C20" s="120"/>
      <c r="D20" s="119"/>
    </row>
    <row r="21" spans="1:4" x14ac:dyDescent="0.2">
      <c r="A21" s="121" t="s">
        <v>63</v>
      </c>
      <c r="B21" s="122" t="s">
        <v>150</v>
      </c>
      <c r="C21" s="122" t="s">
        <v>151</v>
      </c>
      <c r="D21" s="123" t="s">
        <v>64</v>
      </c>
    </row>
    <row r="22" spans="1:4" x14ac:dyDescent="0.2">
      <c r="A22" s="124" t="s">
        <v>162</v>
      </c>
      <c r="B22" s="125">
        <v>1576344.3379899999</v>
      </c>
      <c r="C22" s="125">
        <v>1587093.13876</v>
      </c>
      <c r="D22" s="131">
        <f t="shared" ref="D22:D31" si="1">(C22-B22)/B22</f>
        <v>6.8188152239033687E-3</v>
      </c>
    </row>
    <row r="23" spans="1:4" x14ac:dyDescent="0.2">
      <c r="A23" s="124" t="s">
        <v>163</v>
      </c>
      <c r="B23" s="125">
        <v>1085518.23499</v>
      </c>
      <c r="C23" s="125">
        <v>1135206.9798399999</v>
      </c>
      <c r="D23" s="131">
        <f t="shared" si="1"/>
        <v>4.5774214792861256E-2</v>
      </c>
    </row>
    <row r="24" spans="1:4" x14ac:dyDescent="0.2">
      <c r="A24" s="124" t="s">
        <v>164</v>
      </c>
      <c r="B24" s="125">
        <v>1077534.6799900001</v>
      </c>
      <c r="C24" s="125">
        <v>1026519.05368</v>
      </c>
      <c r="D24" s="131">
        <f t="shared" si="1"/>
        <v>-4.734476509885837E-2</v>
      </c>
    </row>
    <row r="25" spans="1:4" x14ac:dyDescent="0.2">
      <c r="A25" s="124" t="s">
        <v>165</v>
      </c>
      <c r="B25" s="125">
        <v>932381.08279999997</v>
      </c>
      <c r="C25" s="125">
        <v>959037.45262</v>
      </c>
      <c r="D25" s="131">
        <f t="shared" si="1"/>
        <v>2.8589565266542345E-2</v>
      </c>
    </row>
    <row r="26" spans="1:4" x14ac:dyDescent="0.2">
      <c r="A26" s="124" t="s">
        <v>166</v>
      </c>
      <c r="B26" s="125">
        <v>773181.25956000003</v>
      </c>
      <c r="C26" s="125">
        <v>823531.75416000001</v>
      </c>
      <c r="D26" s="131">
        <f t="shared" si="1"/>
        <v>6.5121204086934684E-2</v>
      </c>
    </row>
    <row r="27" spans="1:4" x14ac:dyDescent="0.2">
      <c r="A27" s="124" t="s">
        <v>167</v>
      </c>
      <c r="B27" s="125">
        <v>823254.00072000001</v>
      </c>
      <c r="C27" s="125">
        <v>753727.68960000004</v>
      </c>
      <c r="D27" s="131">
        <f t="shared" si="1"/>
        <v>-8.4453049798960914E-2</v>
      </c>
    </row>
    <row r="28" spans="1:4" x14ac:dyDescent="0.2">
      <c r="A28" s="124" t="s">
        <v>168</v>
      </c>
      <c r="B28" s="125">
        <v>797538.56437000004</v>
      </c>
      <c r="C28" s="125">
        <v>733394.75124999997</v>
      </c>
      <c r="D28" s="131">
        <f t="shared" si="1"/>
        <v>-8.0427224444838241E-2</v>
      </c>
    </row>
    <row r="29" spans="1:4" x14ac:dyDescent="0.2">
      <c r="A29" s="124" t="s">
        <v>169</v>
      </c>
      <c r="B29" s="125">
        <v>542290.70785999997</v>
      </c>
      <c r="C29" s="125">
        <v>582265.51427000004</v>
      </c>
      <c r="D29" s="131">
        <f t="shared" si="1"/>
        <v>7.3714717642405447E-2</v>
      </c>
    </row>
    <row r="30" spans="1:4" x14ac:dyDescent="0.2">
      <c r="A30" s="124" t="s">
        <v>170</v>
      </c>
      <c r="B30" s="125">
        <v>424239.67460999999</v>
      </c>
      <c r="C30" s="125">
        <v>516498.29745000001</v>
      </c>
      <c r="D30" s="131">
        <f t="shared" si="1"/>
        <v>0.21746816330842375</v>
      </c>
    </row>
    <row r="31" spans="1:4" x14ac:dyDescent="0.2">
      <c r="A31" s="124" t="s">
        <v>171</v>
      </c>
      <c r="B31" s="125">
        <v>566824.70233999996</v>
      </c>
      <c r="C31" s="125">
        <v>439395.82412</v>
      </c>
      <c r="D31" s="131">
        <f t="shared" si="1"/>
        <v>-0.22481179400604873</v>
      </c>
    </row>
    <row r="32" spans="1:4" x14ac:dyDescent="0.2">
      <c r="A32" s="119"/>
      <c r="B32" s="120"/>
      <c r="C32" s="120"/>
      <c r="D32" s="119"/>
    </row>
    <row r="33" spans="1:4" ht="19.5" x14ac:dyDescent="0.3">
      <c r="A33" s="140" t="s">
        <v>67</v>
      </c>
      <c r="B33" s="140"/>
      <c r="C33" s="140"/>
      <c r="D33" s="140"/>
    </row>
    <row r="34" spans="1:4" ht="15.75" x14ac:dyDescent="0.25">
      <c r="A34" s="139" t="s">
        <v>71</v>
      </c>
      <c r="B34" s="139"/>
      <c r="C34" s="139"/>
      <c r="D34" s="139"/>
    </row>
    <row r="35" spans="1:4" x14ac:dyDescent="0.2">
      <c r="A35" s="119"/>
      <c r="B35" s="120"/>
      <c r="C35" s="120"/>
      <c r="D35" s="119"/>
    </row>
    <row r="36" spans="1:4" x14ac:dyDescent="0.2">
      <c r="A36" s="121" t="s">
        <v>69</v>
      </c>
      <c r="B36" s="122" t="s">
        <v>150</v>
      </c>
      <c r="C36" s="122" t="s">
        <v>151</v>
      </c>
      <c r="D36" s="123" t="s">
        <v>64</v>
      </c>
    </row>
    <row r="37" spans="1:4" x14ac:dyDescent="0.2">
      <c r="A37" s="124" t="s">
        <v>140</v>
      </c>
      <c r="B37" s="125">
        <v>82415.475059999997</v>
      </c>
      <c r="C37" s="125">
        <v>166947.26134999999</v>
      </c>
      <c r="D37" s="131">
        <f t="shared" ref="D37:D46" si="2">(C37-B37)/B37</f>
        <v>1.0256785661729095</v>
      </c>
    </row>
    <row r="38" spans="1:4" x14ac:dyDescent="0.2">
      <c r="A38" s="124" t="s">
        <v>125</v>
      </c>
      <c r="B38" s="125">
        <v>352916.11739000003</v>
      </c>
      <c r="C38" s="125">
        <v>513367.87005000003</v>
      </c>
      <c r="D38" s="131">
        <f t="shared" si="2"/>
        <v>0.45464557937060213</v>
      </c>
    </row>
    <row r="39" spans="1:4" x14ac:dyDescent="0.2">
      <c r="A39" s="124" t="s">
        <v>147</v>
      </c>
      <c r="B39" s="125">
        <v>385096.25397999998</v>
      </c>
      <c r="C39" s="125">
        <v>555347.26431</v>
      </c>
      <c r="D39" s="131">
        <f t="shared" si="2"/>
        <v>0.44209988689955426</v>
      </c>
    </row>
    <row r="40" spans="1:4" x14ac:dyDescent="0.2">
      <c r="A40" s="124" t="s">
        <v>132</v>
      </c>
      <c r="B40" s="125">
        <v>284326.54002000001</v>
      </c>
      <c r="C40" s="125">
        <v>363532.03139999998</v>
      </c>
      <c r="D40" s="131">
        <f t="shared" si="2"/>
        <v>0.2785722759979723</v>
      </c>
    </row>
    <row r="41" spans="1:4" x14ac:dyDescent="0.2">
      <c r="A41" s="124" t="s">
        <v>149</v>
      </c>
      <c r="B41" s="125">
        <v>456640.6508</v>
      </c>
      <c r="C41" s="125">
        <v>522105.82754999999</v>
      </c>
      <c r="D41" s="131">
        <f t="shared" si="2"/>
        <v>0.1433625688718469</v>
      </c>
    </row>
    <row r="42" spans="1:4" x14ac:dyDescent="0.2">
      <c r="A42" s="124" t="s">
        <v>141</v>
      </c>
      <c r="B42" s="125">
        <v>1223530.0778099999</v>
      </c>
      <c r="C42" s="125">
        <v>1342366.3165500001</v>
      </c>
      <c r="D42" s="131">
        <f t="shared" si="2"/>
        <v>9.7125719175376143E-2</v>
      </c>
    </row>
    <row r="43" spans="1:4" x14ac:dyDescent="0.2">
      <c r="A43" s="126" t="s">
        <v>143</v>
      </c>
      <c r="B43" s="125">
        <v>1010429.12448</v>
      </c>
      <c r="C43" s="125">
        <v>1074412.13197</v>
      </c>
      <c r="D43" s="131">
        <f t="shared" si="2"/>
        <v>6.3322608127440658E-2</v>
      </c>
    </row>
    <row r="44" spans="1:4" x14ac:dyDescent="0.2">
      <c r="A44" s="124" t="s">
        <v>142</v>
      </c>
      <c r="B44" s="125">
        <v>790366.02801999997</v>
      </c>
      <c r="C44" s="125">
        <v>813837.55307999998</v>
      </c>
      <c r="D44" s="131">
        <f t="shared" si="2"/>
        <v>2.9697031790194901E-2</v>
      </c>
    </row>
    <row r="45" spans="1:4" x14ac:dyDescent="0.2">
      <c r="A45" s="124" t="s">
        <v>139</v>
      </c>
      <c r="B45" s="125">
        <v>2996341.8122399999</v>
      </c>
      <c r="C45" s="125">
        <v>3061672.8862100001</v>
      </c>
      <c r="D45" s="131">
        <f t="shared" si="2"/>
        <v>2.1803611892049182E-2</v>
      </c>
    </row>
    <row r="46" spans="1:4" x14ac:dyDescent="0.2">
      <c r="A46" s="124" t="s">
        <v>145</v>
      </c>
      <c r="B46" s="125">
        <v>317186.10092</v>
      </c>
      <c r="C46" s="125">
        <v>317551.63144999999</v>
      </c>
      <c r="D46" s="131">
        <f t="shared" si="2"/>
        <v>1.1524166063385684E-3</v>
      </c>
    </row>
    <row r="47" spans="1:4" x14ac:dyDescent="0.2">
      <c r="A47" s="119"/>
      <c r="B47" s="120"/>
      <c r="C47" s="120"/>
      <c r="D47" s="119"/>
    </row>
    <row r="48" spans="1:4" ht="19.5" x14ac:dyDescent="0.3">
      <c r="A48" s="140" t="s">
        <v>70</v>
      </c>
      <c r="B48" s="140"/>
      <c r="C48" s="140"/>
      <c r="D48" s="140"/>
    </row>
    <row r="49" spans="1:4" ht="15.75" x14ac:dyDescent="0.25">
      <c r="A49" s="139" t="s">
        <v>68</v>
      </c>
      <c r="B49" s="139"/>
      <c r="C49" s="139"/>
      <c r="D49" s="139"/>
    </row>
    <row r="50" spans="1:4" x14ac:dyDescent="0.2">
      <c r="A50" s="119"/>
      <c r="B50" s="120"/>
      <c r="C50" s="120"/>
      <c r="D50" s="119"/>
    </row>
    <row r="51" spans="1:4" x14ac:dyDescent="0.2">
      <c r="A51" s="121" t="s">
        <v>69</v>
      </c>
      <c r="B51" s="122" t="s">
        <v>150</v>
      </c>
      <c r="C51" s="122" t="s">
        <v>151</v>
      </c>
      <c r="D51" s="123" t="s">
        <v>64</v>
      </c>
    </row>
    <row r="52" spans="1:4" x14ac:dyDescent="0.2">
      <c r="A52" s="124" t="s">
        <v>139</v>
      </c>
      <c r="B52" s="125">
        <v>2996341.8122399999</v>
      </c>
      <c r="C52" s="125">
        <v>3061672.8862100001</v>
      </c>
      <c r="D52" s="131">
        <f t="shared" ref="D52:D61" si="3">(C52-B52)/B52</f>
        <v>2.1803611892049182E-2</v>
      </c>
    </row>
    <row r="53" spans="1:4" x14ac:dyDescent="0.2">
      <c r="A53" s="124" t="s">
        <v>137</v>
      </c>
      <c r="B53" s="125">
        <v>2551108.86754</v>
      </c>
      <c r="C53" s="125">
        <v>2286485.7540600002</v>
      </c>
      <c r="D53" s="131">
        <f t="shared" si="3"/>
        <v>-0.1037286635811714</v>
      </c>
    </row>
    <row r="54" spans="1:4" x14ac:dyDescent="0.2">
      <c r="A54" s="124" t="s">
        <v>141</v>
      </c>
      <c r="B54" s="125">
        <v>1223530.0778099999</v>
      </c>
      <c r="C54" s="125">
        <v>1342366.3165500001</v>
      </c>
      <c r="D54" s="131">
        <f t="shared" si="3"/>
        <v>9.7125719175376143E-2</v>
      </c>
    </row>
    <row r="55" spans="1:4" x14ac:dyDescent="0.2">
      <c r="A55" s="124" t="s">
        <v>138</v>
      </c>
      <c r="B55" s="125">
        <v>1409246.32583</v>
      </c>
      <c r="C55" s="125">
        <v>1340771.0086399999</v>
      </c>
      <c r="D55" s="131">
        <f t="shared" si="3"/>
        <v>-4.859002711940396E-2</v>
      </c>
    </row>
    <row r="56" spans="1:4" x14ac:dyDescent="0.2">
      <c r="A56" s="124" t="s">
        <v>144</v>
      </c>
      <c r="B56" s="125">
        <v>1245833.8453200001</v>
      </c>
      <c r="C56" s="125">
        <v>1084607.09112</v>
      </c>
      <c r="D56" s="131">
        <f t="shared" si="3"/>
        <v>-0.12941272610761992</v>
      </c>
    </row>
    <row r="57" spans="1:4" x14ac:dyDescent="0.2">
      <c r="A57" s="124" t="s">
        <v>143</v>
      </c>
      <c r="B57" s="125">
        <v>1010429.12448</v>
      </c>
      <c r="C57" s="125">
        <v>1074412.13197</v>
      </c>
      <c r="D57" s="131">
        <f t="shared" si="3"/>
        <v>6.3322608127440658E-2</v>
      </c>
    </row>
    <row r="58" spans="1:4" x14ac:dyDescent="0.2">
      <c r="A58" s="124" t="s">
        <v>124</v>
      </c>
      <c r="B58" s="125">
        <v>1024884.65185</v>
      </c>
      <c r="C58" s="125">
        <v>929385.02364999999</v>
      </c>
      <c r="D58" s="131">
        <f t="shared" si="3"/>
        <v>-9.3180855062679938E-2</v>
      </c>
    </row>
    <row r="59" spans="1:4" x14ac:dyDescent="0.2">
      <c r="A59" s="124" t="s">
        <v>142</v>
      </c>
      <c r="B59" s="125">
        <v>790366.02801999997</v>
      </c>
      <c r="C59" s="125">
        <v>813837.55307999998</v>
      </c>
      <c r="D59" s="131">
        <f t="shared" si="3"/>
        <v>2.9697031790194901E-2</v>
      </c>
    </row>
    <row r="60" spans="1:4" x14ac:dyDescent="0.2">
      <c r="A60" s="124" t="s">
        <v>134</v>
      </c>
      <c r="B60" s="125">
        <v>825242.08946000005</v>
      </c>
      <c r="C60" s="125">
        <v>729698.00000999996</v>
      </c>
      <c r="D60" s="131">
        <f t="shared" si="3"/>
        <v>-0.1157770436945596</v>
      </c>
    </row>
    <row r="61" spans="1:4" x14ac:dyDescent="0.2">
      <c r="A61" s="124" t="s">
        <v>133</v>
      </c>
      <c r="B61" s="125">
        <v>608344.81467999995</v>
      </c>
      <c r="C61" s="125">
        <v>562427.85105000006</v>
      </c>
      <c r="D61" s="131">
        <f t="shared" si="3"/>
        <v>-7.547851567396531E-2</v>
      </c>
    </row>
    <row r="62" spans="1:4" x14ac:dyDescent="0.2">
      <c r="A62" s="119"/>
      <c r="B62" s="120"/>
      <c r="C62" s="120"/>
      <c r="D62" s="119"/>
    </row>
    <row r="63" spans="1:4" ht="19.5" x14ac:dyDescent="0.3">
      <c r="A63" s="140" t="s">
        <v>72</v>
      </c>
      <c r="B63" s="140"/>
      <c r="C63" s="140"/>
      <c r="D63" s="140"/>
    </row>
    <row r="64" spans="1:4" ht="15.75" x14ac:dyDescent="0.25">
      <c r="A64" s="139" t="s">
        <v>73</v>
      </c>
      <c r="B64" s="139"/>
      <c r="C64" s="139"/>
      <c r="D64" s="139"/>
    </row>
    <row r="65" spans="1:4" x14ac:dyDescent="0.2">
      <c r="A65" s="119"/>
      <c r="B65" s="120"/>
      <c r="C65" s="120"/>
      <c r="D65" s="119"/>
    </row>
    <row r="66" spans="1:4" x14ac:dyDescent="0.2">
      <c r="A66" s="121" t="s">
        <v>74</v>
      </c>
      <c r="B66" s="122" t="s">
        <v>150</v>
      </c>
      <c r="C66" s="122" t="s">
        <v>151</v>
      </c>
      <c r="D66" s="123" t="s">
        <v>64</v>
      </c>
    </row>
    <row r="67" spans="1:4" x14ac:dyDescent="0.2">
      <c r="A67" s="124" t="s">
        <v>172</v>
      </c>
      <c r="B67" s="130">
        <v>7810879.9659200003</v>
      </c>
      <c r="C67" s="130">
        <v>6924752.4802400004</v>
      </c>
      <c r="D67" s="131">
        <f t="shared" ref="D67:D76" si="4">(C67-B67)/B67</f>
        <v>-0.11344784320669404</v>
      </c>
    </row>
    <row r="68" spans="1:4" x14ac:dyDescent="0.2">
      <c r="A68" s="124" t="s">
        <v>173</v>
      </c>
      <c r="B68" s="130">
        <v>1781837.9140399999</v>
      </c>
      <c r="C68" s="130">
        <v>1696795.41172</v>
      </c>
      <c r="D68" s="131">
        <f t="shared" si="4"/>
        <v>-4.7727406432373665E-2</v>
      </c>
    </row>
    <row r="69" spans="1:4" x14ac:dyDescent="0.2">
      <c r="A69" s="124" t="s">
        <v>174</v>
      </c>
      <c r="B69" s="130">
        <v>1272186.8657</v>
      </c>
      <c r="C69" s="130">
        <v>1201430.5361299999</v>
      </c>
      <c r="D69" s="131">
        <f t="shared" si="4"/>
        <v>-5.5617874604504389E-2</v>
      </c>
    </row>
    <row r="70" spans="1:4" x14ac:dyDescent="0.2">
      <c r="A70" s="124" t="s">
        <v>175</v>
      </c>
      <c r="B70" s="130">
        <v>868896.38827999996</v>
      </c>
      <c r="C70" s="130">
        <v>1172154.6266099999</v>
      </c>
      <c r="D70" s="131">
        <f t="shared" si="4"/>
        <v>0.34901542050405632</v>
      </c>
    </row>
    <row r="71" spans="1:4" x14ac:dyDescent="0.2">
      <c r="A71" s="124" t="s">
        <v>176</v>
      </c>
      <c r="B71" s="130">
        <v>1121758.08412</v>
      </c>
      <c r="C71" s="130">
        <v>1085692.5240799999</v>
      </c>
      <c r="D71" s="131">
        <f t="shared" si="4"/>
        <v>-3.215092500830332E-2</v>
      </c>
    </row>
    <row r="72" spans="1:4" x14ac:dyDescent="0.2">
      <c r="A72" s="124" t="s">
        <v>177</v>
      </c>
      <c r="B72" s="130">
        <v>814839.03613999998</v>
      </c>
      <c r="C72" s="130">
        <v>781986.95397999999</v>
      </c>
      <c r="D72" s="131">
        <f t="shared" si="4"/>
        <v>-4.0317265991114806E-2</v>
      </c>
    </row>
    <row r="73" spans="1:4" x14ac:dyDescent="0.2">
      <c r="A73" s="124" t="s">
        <v>178</v>
      </c>
      <c r="B73" s="130">
        <v>441681.59568000003</v>
      </c>
      <c r="C73" s="130">
        <v>558944.18330000003</v>
      </c>
      <c r="D73" s="131">
        <f t="shared" si="4"/>
        <v>0.26549122437276557</v>
      </c>
    </row>
    <row r="74" spans="1:4" x14ac:dyDescent="0.2">
      <c r="A74" s="124" t="s">
        <v>179</v>
      </c>
      <c r="B74" s="130">
        <v>298414.82595999999</v>
      </c>
      <c r="C74" s="130">
        <v>373022.01626</v>
      </c>
      <c r="D74" s="131">
        <f t="shared" si="4"/>
        <v>0.25001167438644784</v>
      </c>
    </row>
    <row r="75" spans="1:4" x14ac:dyDescent="0.2">
      <c r="A75" s="124" t="s">
        <v>180</v>
      </c>
      <c r="B75" s="130">
        <v>381796.174</v>
      </c>
      <c r="C75" s="130">
        <v>369647.02116</v>
      </c>
      <c r="D75" s="131">
        <f t="shared" si="4"/>
        <v>-3.1821043968869096E-2</v>
      </c>
    </row>
    <row r="76" spans="1:4" x14ac:dyDescent="0.2">
      <c r="A76" s="124" t="s">
        <v>181</v>
      </c>
      <c r="B76" s="130">
        <v>367959.53535000002</v>
      </c>
      <c r="C76" s="130">
        <v>322212.51474999997</v>
      </c>
      <c r="D76" s="131">
        <f t="shared" si="4"/>
        <v>-0.12432622667730533</v>
      </c>
    </row>
    <row r="77" spans="1:4" x14ac:dyDescent="0.2">
      <c r="A77" s="119"/>
      <c r="B77" s="120"/>
      <c r="C77" s="120"/>
      <c r="D77" s="119"/>
    </row>
    <row r="78" spans="1:4" ht="19.5" x14ac:dyDescent="0.3">
      <c r="A78" s="140" t="s">
        <v>75</v>
      </c>
      <c r="B78" s="140"/>
      <c r="C78" s="140"/>
      <c r="D78" s="140"/>
    </row>
    <row r="79" spans="1:4" ht="15.75" x14ac:dyDescent="0.25">
      <c r="A79" s="139" t="s">
        <v>76</v>
      </c>
      <c r="B79" s="139"/>
      <c r="C79" s="139"/>
      <c r="D79" s="139"/>
    </row>
    <row r="80" spans="1:4" x14ac:dyDescent="0.2">
      <c r="A80" s="119"/>
      <c r="B80" s="120"/>
      <c r="C80" s="120"/>
      <c r="D80" s="119"/>
    </row>
    <row r="81" spans="1:4" x14ac:dyDescent="0.2">
      <c r="A81" s="121" t="s">
        <v>74</v>
      </c>
      <c r="B81" s="122" t="s">
        <v>150</v>
      </c>
      <c r="C81" s="122" t="s">
        <v>151</v>
      </c>
      <c r="D81" s="123" t="s">
        <v>64</v>
      </c>
    </row>
    <row r="82" spans="1:4" x14ac:dyDescent="0.2">
      <c r="A82" s="124" t="s">
        <v>182</v>
      </c>
      <c r="B82" s="130">
        <v>3903.67776</v>
      </c>
      <c r="C82" s="130">
        <v>30090.499090000001</v>
      </c>
      <c r="D82" s="131">
        <f t="shared" ref="D82:D91" si="5">(C82-B82)/B82</f>
        <v>6.7082435948811519</v>
      </c>
    </row>
    <row r="83" spans="1:4" x14ac:dyDescent="0.2">
      <c r="A83" s="124" t="s">
        <v>183</v>
      </c>
      <c r="B83" s="130">
        <v>8391.6119500000004</v>
      </c>
      <c r="C83" s="130">
        <v>56892.468820000002</v>
      </c>
      <c r="D83" s="131">
        <f t="shared" si="5"/>
        <v>5.7796829928485911</v>
      </c>
    </row>
    <row r="84" spans="1:4" x14ac:dyDescent="0.2">
      <c r="A84" s="124" t="s">
        <v>184</v>
      </c>
      <c r="B84" s="130">
        <v>8217.8627099999994</v>
      </c>
      <c r="C84" s="130">
        <v>40946.105219999998</v>
      </c>
      <c r="D84" s="131">
        <f t="shared" si="5"/>
        <v>3.982573530971047</v>
      </c>
    </row>
    <row r="85" spans="1:4" x14ac:dyDescent="0.2">
      <c r="A85" s="124" t="s">
        <v>185</v>
      </c>
      <c r="B85" s="130">
        <v>933.00469999999996</v>
      </c>
      <c r="C85" s="130">
        <v>2585.1886599999998</v>
      </c>
      <c r="D85" s="131">
        <f t="shared" si="5"/>
        <v>1.7708206185885236</v>
      </c>
    </row>
    <row r="86" spans="1:4" x14ac:dyDescent="0.2">
      <c r="A86" s="124" t="s">
        <v>186</v>
      </c>
      <c r="B86" s="130">
        <v>328.38058000000001</v>
      </c>
      <c r="C86" s="130">
        <v>757.42681000000005</v>
      </c>
      <c r="D86" s="131">
        <f t="shared" si="5"/>
        <v>1.3065517759911383</v>
      </c>
    </row>
    <row r="87" spans="1:4" x14ac:dyDescent="0.2">
      <c r="A87" s="124" t="s">
        <v>187</v>
      </c>
      <c r="B87" s="130">
        <v>353.36784999999998</v>
      </c>
      <c r="C87" s="130">
        <v>773.51422000000002</v>
      </c>
      <c r="D87" s="131">
        <f t="shared" si="5"/>
        <v>1.1889773503729897</v>
      </c>
    </row>
    <row r="88" spans="1:4" x14ac:dyDescent="0.2">
      <c r="A88" s="124" t="s">
        <v>188</v>
      </c>
      <c r="B88" s="130">
        <v>2205.9635199999998</v>
      </c>
      <c r="C88" s="130">
        <v>4532.2747300000001</v>
      </c>
      <c r="D88" s="131">
        <f t="shared" si="5"/>
        <v>1.054555612052914</v>
      </c>
    </row>
    <row r="89" spans="1:4" x14ac:dyDescent="0.2">
      <c r="A89" s="124" t="s">
        <v>189</v>
      </c>
      <c r="B89" s="130">
        <v>64703.8318</v>
      </c>
      <c r="C89" s="130">
        <v>132321.83032000001</v>
      </c>
      <c r="D89" s="131">
        <f t="shared" si="5"/>
        <v>1.0450385493243695</v>
      </c>
    </row>
    <row r="90" spans="1:4" x14ac:dyDescent="0.2">
      <c r="A90" s="124" t="s">
        <v>190</v>
      </c>
      <c r="B90" s="130">
        <v>8595.9867099999992</v>
      </c>
      <c r="C90" s="130">
        <v>16884.36578</v>
      </c>
      <c r="D90" s="131">
        <f t="shared" si="5"/>
        <v>0.96421497026721226</v>
      </c>
    </row>
    <row r="91" spans="1:4" x14ac:dyDescent="0.2">
      <c r="A91" s="124" t="s">
        <v>191</v>
      </c>
      <c r="B91" s="130">
        <v>49071.534489999998</v>
      </c>
      <c r="C91" s="130">
        <v>95454.219129999998</v>
      </c>
      <c r="D91" s="131">
        <f t="shared" si="5"/>
        <v>0.94520550706340878</v>
      </c>
    </row>
    <row r="92" spans="1:4" x14ac:dyDescent="0.2">
      <c r="A92" s="119" t="s">
        <v>116</v>
      </c>
      <c r="B92" s="120"/>
      <c r="C92" s="120"/>
      <c r="D92" s="119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showGridLines="0" zoomScale="80" zoomScaleNormal="80" workbookViewId="0">
      <selection activeCell="O5" sqref="O5"/>
    </sheetView>
  </sheetViews>
  <sheetFormatPr defaultColWidth="9.140625" defaultRowHeight="12.75" x14ac:dyDescent="0.2"/>
  <cols>
    <col min="1" max="1" width="44.7109375" style="16" customWidth="1"/>
    <col min="2" max="2" width="16" style="17" customWidth="1"/>
    <col min="3" max="3" width="16" style="16" customWidth="1"/>
    <col min="4" max="4" width="10.28515625" style="16" customWidth="1"/>
    <col min="5" max="5" width="14" style="16" bestFit="1" customWidth="1"/>
    <col min="6" max="7" width="15" style="16" bestFit="1" customWidth="1"/>
    <col min="8" max="8" width="10.5703125" style="16" bestFit="1" customWidth="1"/>
    <col min="9" max="9" width="14" style="16" bestFit="1" customWidth="1"/>
    <col min="10" max="11" width="17.140625" style="16" customWidth="1"/>
    <col min="12" max="12" width="10.5703125" style="16" bestFit="1" customWidth="1"/>
    <col min="13" max="13" width="10.7109375" style="16" bestFit="1" customWidth="1"/>
    <col min="14" max="16384" width="9.140625" style="16"/>
  </cols>
  <sheetData>
    <row r="1" spans="1:13" ht="26.25" x14ac:dyDescent="0.4">
      <c r="B1" s="138" t="s">
        <v>117</v>
      </c>
      <c r="C1" s="138"/>
      <c r="D1" s="138"/>
      <c r="E1" s="138"/>
      <c r="F1" s="138"/>
      <c r="G1" s="138"/>
      <c r="H1" s="138"/>
      <c r="I1" s="138"/>
      <c r="J1" s="138"/>
    </row>
    <row r="5" spans="1:13" ht="26.25" x14ac:dyDescent="0.2">
      <c r="A5" s="142" t="s">
        <v>111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4"/>
    </row>
    <row r="6" spans="1:13" ht="18" x14ac:dyDescent="0.2">
      <c r="A6" s="83"/>
      <c r="B6" s="141" t="str">
        <f>SEKTOR_USD!B6</f>
        <v>1 - 31 OCAK</v>
      </c>
      <c r="C6" s="141"/>
      <c r="D6" s="141"/>
      <c r="E6" s="141"/>
      <c r="F6" s="141" t="str">
        <f>SEKTOR_USD!F6</f>
        <v>1 OCAK  -  31 OCAK</v>
      </c>
      <c r="G6" s="141"/>
      <c r="H6" s="141"/>
      <c r="I6" s="141"/>
      <c r="J6" s="141" t="s">
        <v>103</v>
      </c>
      <c r="K6" s="141"/>
      <c r="L6" s="141"/>
      <c r="M6" s="141"/>
    </row>
    <row r="7" spans="1:13" ht="30" x14ac:dyDescent="0.25">
      <c r="A7" s="84" t="s">
        <v>1</v>
      </c>
      <c r="B7" s="85">
        <f>SEKTOR_USD!B7</f>
        <v>2025</v>
      </c>
      <c r="C7" s="86">
        <f>SEKTOR_USD!C7</f>
        <v>2026</v>
      </c>
      <c r="D7" s="6" t="s">
        <v>216</v>
      </c>
      <c r="E7" s="6" t="s">
        <v>217</v>
      </c>
      <c r="F7" s="4"/>
      <c r="G7" s="5"/>
      <c r="H7" s="6" t="s">
        <v>216</v>
      </c>
      <c r="I7" s="6" t="s">
        <v>217</v>
      </c>
      <c r="J7" s="4"/>
      <c r="K7" s="4"/>
      <c r="L7" s="6" t="s">
        <v>216</v>
      </c>
      <c r="M7" s="6" t="s">
        <v>217</v>
      </c>
    </row>
    <row r="8" spans="1:13" ht="16.5" x14ac:dyDescent="0.25">
      <c r="A8" s="87" t="s">
        <v>2</v>
      </c>
      <c r="B8" s="88">
        <f>SEKTOR_USD!B8*$B$52</f>
        <v>106788911.65468778</v>
      </c>
      <c r="C8" s="88">
        <f>SEKTOR_USD!C8*$C$52</f>
        <v>128986768.28705241</v>
      </c>
      <c r="D8" s="89">
        <f t="shared" ref="D8:D42" si="0">(C8-B8)/B8*100</f>
        <v>20.786668099159524</v>
      </c>
      <c r="E8" s="89">
        <f>C8/C$43*100</f>
        <v>16.951857971327382</v>
      </c>
      <c r="F8" s="88">
        <f>SEKTOR_USD!F8*$B$53</f>
        <v>106788911.65468778</v>
      </c>
      <c r="G8" s="88">
        <f>SEKTOR_USD!G8*$C$53</f>
        <v>128986768.28705241</v>
      </c>
      <c r="H8" s="89">
        <f t="shared" ref="H8:H42" si="1">(G8-F8)/F8*100</f>
        <v>20.786668099159524</v>
      </c>
      <c r="I8" s="89">
        <f>G8/G$43*100</f>
        <v>16.951857971327382</v>
      </c>
      <c r="J8" s="88">
        <f>SEKTOR_USD!J8*$B$54</f>
        <v>1203112546.6635072</v>
      </c>
      <c r="K8" s="88">
        <f>SEKTOR_USD!K8*$C$54</f>
        <v>1461594650.7168944</v>
      </c>
      <c r="L8" s="89">
        <f t="shared" ref="L8:L42" si="2">(K8-J8)/J8*100</f>
        <v>21.484449212188359</v>
      </c>
      <c r="M8" s="89">
        <f>K8/K$43*100</f>
        <v>15.377837323528651</v>
      </c>
    </row>
    <row r="9" spans="1:13" s="18" customFormat="1" ht="15.75" x14ac:dyDescent="0.25">
      <c r="A9" s="90" t="s">
        <v>3</v>
      </c>
      <c r="B9" s="88">
        <f>SEKTOR_USD!B9*$B$52</f>
        <v>75077902.61296159</v>
      </c>
      <c r="C9" s="88">
        <f>SEKTOR_USD!C9*$C$52</f>
        <v>88970036.916550219</v>
      </c>
      <c r="D9" s="91">
        <f t="shared" si="0"/>
        <v>18.503625993928956</v>
      </c>
      <c r="E9" s="91">
        <f>C9/C$43*100</f>
        <v>11.692729801220283</v>
      </c>
      <c r="F9" s="88">
        <f>SEKTOR_USD!F9*$B$53</f>
        <v>75077902.61296159</v>
      </c>
      <c r="G9" s="88">
        <f>SEKTOR_USD!G9*$C$53</f>
        <v>88970036.916550219</v>
      </c>
      <c r="H9" s="91">
        <f t="shared" si="1"/>
        <v>18.503625993928956</v>
      </c>
      <c r="I9" s="91">
        <f>G9/G$43*100</f>
        <v>11.692729801220283</v>
      </c>
      <c r="J9" s="88">
        <f>SEKTOR_USD!J9*$B$54</f>
        <v>813537595.6832273</v>
      </c>
      <c r="K9" s="88">
        <f>SEKTOR_USD!K9*$C$54</f>
        <v>976828609.64097238</v>
      </c>
      <c r="L9" s="91">
        <f t="shared" si="2"/>
        <v>20.071723153815597</v>
      </c>
      <c r="M9" s="91">
        <f>K9/K$43*100</f>
        <v>10.277481136551557</v>
      </c>
    </row>
    <row r="10" spans="1:13" ht="14.25" x14ac:dyDescent="0.2">
      <c r="A10" s="92" t="str">
        <f>SEKTOR_USD!A10</f>
        <v xml:space="preserve"> Hububat, Bakliyat, Yağlı Tohumlar ve Mamulleri </v>
      </c>
      <c r="B10" s="93">
        <f>SEKTOR_USD!B10*$B$52</f>
        <v>36407717.45438619</v>
      </c>
      <c r="C10" s="93">
        <f>SEKTOR_USD!C10*$C$52</f>
        <v>40164753.933794871</v>
      </c>
      <c r="D10" s="94">
        <f t="shared" si="0"/>
        <v>10.319340903795263</v>
      </c>
      <c r="E10" s="94">
        <f>C10/C$43*100</f>
        <v>5.2785817737814291</v>
      </c>
      <c r="F10" s="93">
        <f>SEKTOR_USD!F10*$B$53</f>
        <v>36407717.45438619</v>
      </c>
      <c r="G10" s="93">
        <f>SEKTOR_USD!G10*$C$53</f>
        <v>40164753.933794871</v>
      </c>
      <c r="H10" s="94">
        <f t="shared" si="1"/>
        <v>10.319340903795263</v>
      </c>
      <c r="I10" s="94">
        <f>G10/G$43*100</f>
        <v>5.2785817737814291</v>
      </c>
      <c r="J10" s="93">
        <f>SEKTOR_USD!J10*$B$54</f>
        <v>396925603.93952775</v>
      </c>
      <c r="K10" s="93">
        <f>SEKTOR_USD!K10*$C$54</f>
        <v>492979672.45150727</v>
      </c>
      <c r="L10" s="94">
        <f t="shared" si="2"/>
        <v>24.199514357006183</v>
      </c>
      <c r="M10" s="94">
        <f>K10/K$43*100</f>
        <v>5.1867740505531739</v>
      </c>
    </row>
    <row r="11" spans="1:13" ht="14.25" x14ac:dyDescent="0.2">
      <c r="A11" s="92" t="str">
        <f>SEKTOR_USD!A11</f>
        <v xml:space="preserve"> Yaş Meyve ve Sebze  </v>
      </c>
      <c r="B11" s="93">
        <f>SEKTOR_USD!B11*$B$52</f>
        <v>12536894.043481726</v>
      </c>
      <c r="C11" s="93">
        <f>SEKTOR_USD!C11*$C$52</f>
        <v>22185954.855497774</v>
      </c>
      <c r="D11" s="94">
        <f t="shared" si="0"/>
        <v>76.965321542562265</v>
      </c>
      <c r="E11" s="94">
        <f>C11/C$43*100</f>
        <v>2.9157498917385563</v>
      </c>
      <c r="F11" s="93">
        <f>SEKTOR_USD!F11*$B$53</f>
        <v>12536894.043481726</v>
      </c>
      <c r="G11" s="93">
        <f>SEKTOR_USD!G11*$C$53</f>
        <v>22185954.855497774</v>
      </c>
      <c r="H11" s="94">
        <f t="shared" si="1"/>
        <v>76.965321542562265</v>
      </c>
      <c r="I11" s="94">
        <f>G11/G$43*100</f>
        <v>2.9157498917385563</v>
      </c>
      <c r="J11" s="93">
        <f>SEKTOR_USD!J11*$B$54</f>
        <v>112910251.59919319</v>
      </c>
      <c r="K11" s="93">
        <f>SEKTOR_USD!K11*$C$54</f>
        <v>155273051.47028166</v>
      </c>
      <c r="L11" s="94">
        <f t="shared" si="2"/>
        <v>37.519002279321093</v>
      </c>
      <c r="M11" s="94">
        <f>K11/K$43*100</f>
        <v>1.6336702690220668</v>
      </c>
    </row>
    <row r="12" spans="1:13" ht="14.25" x14ac:dyDescent="0.2">
      <c r="A12" s="92" t="str">
        <f>SEKTOR_USD!A12</f>
        <v xml:space="preserve"> Meyve Sebze Mamulleri </v>
      </c>
      <c r="B12" s="93">
        <f>SEKTOR_USD!B12*$B$52</f>
        <v>7453901.4287652159</v>
      </c>
      <c r="C12" s="93">
        <f>SEKTOR_USD!C12*$C$52</f>
        <v>8097977.2215845678</v>
      </c>
      <c r="D12" s="94">
        <f t="shared" si="0"/>
        <v>8.6407876328201851</v>
      </c>
      <c r="E12" s="94">
        <f>C12/C$43*100</f>
        <v>1.0642623389853976</v>
      </c>
      <c r="F12" s="93">
        <f>SEKTOR_USD!F12*$B$53</f>
        <v>7453901.4287652159</v>
      </c>
      <c r="G12" s="93">
        <f>SEKTOR_USD!G12*$C$53</f>
        <v>8097977.2215845678</v>
      </c>
      <c r="H12" s="94">
        <f t="shared" si="1"/>
        <v>8.6407876328201851</v>
      </c>
      <c r="I12" s="94">
        <f>G12/G$43*100</f>
        <v>1.0642623389853976</v>
      </c>
      <c r="J12" s="93">
        <f>SEKTOR_USD!J12*$B$54</f>
        <v>90057614.113525972</v>
      </c>
      <c r="K12" s="93">
        <f>SEKTOR_USD!K12*$C$54</f>
        <v>103014045.89974982</v>
      </c>
      <c r="L12" s="94">
        <f t="shared" si="2"/>
        <v>14.386825493612413</v>
      </c>
      <c r="M12" s="94">
        <f>K12/K$43*100</f>
        <v>1.0838389693803738</v>
      </c>
    </row>
    <row r="13" spans="1:13" ht="14.25" x14ac:dyDescent="0.2">
      <c r="A13" s="92" t="str">
        <f>SEKTOR_USD!A13</f>
        <v xml:space="preserve"> Kuru Meyve ve Mamulleri  </v>
      </c>
      <c r="B13" s="93">
        <f>SEKTOR_USD!B13*$B$52</f>
        <v>5795793.0752094388</v>
      </c>
      <c r="C13" s="93">
        <f>SEKTOR_USD!C13*$C$52</f>
        <v>6005890.077963992</v>
      </c>
      <c r="D13" s="94">
        <f t="shared" si="0"/>
        <v>3.6249914382417989</v>
      </c>
      <c r="E13" s="94">
        <f>C13/C$43*100</f>
        <v>0.78931348498068876</v>
      </c>
      <c r="F13" s="93">
        <f>SEKTOR_USD!F13*$B$53</f>
        <v>5795793.0752094388</v>
      </c>
      <c r="G13" s="93">
        <f>SEKTOR_USD!G13*$C$53</f>
        <v>6005890.077963992</v>
      </c>
      <c r="H13" s="94">
        <f t="shared" si="1"/>
        <v>3.6249914382417989</v>
      </c>
      <c r="I13" s="94">
        <f>G13/G$43*100</f>
        <v>0.78931348498068876</v>
      </c>
      <c r="J13" s="93">
        <f>SEKTOR_USD!J13*$B$54</f>
        <v>61685061.47522182</v>
      </c>
      <c r="K13" s="93">
        <f>SEKTOR_USD!K13*$C$54</f>
        <v>69006265.050969303</v>
      </c>
      <c r="L13" s="94">
        <f t="shared" si="2"/>
        <v>11.86868165591166</v>
      </c>
      <c r="M13" s="94">
        <f>K13/K$43*100</f>
        <v>0.72603379995788642</v>
      </c>
    </row>
    <row r="14" spans="1:13" ht="14.25" x14ac:dyDescent="0.2">
      <c r="A14" s="92" t="str">
        <f>SEKTOR_USD!A14</f>
        <v xml:space="preserve"> Fındık ve Mamulleri </v>
      </c>
      <c r="B14" s="93">
        <f>SEKTOR_USD!B14*$B$52</f>
        <v>7360783.227013913</v>
      </c>
      <c r="C14" s="93">
        <f>SEKTOR_USD!C14*$C$52</f>
        <v>7815072.1826514695</v>
      </c>
      <c r="D14" s="94">
        <f t="shared" si="0"/>
        <v>6.1717475114648943</v>
      </c>
      <c r="E14" s="94">
        <f>C14/C$43*100</f>
        <v>1.0270820444245321</v>
      </c>
      <c r="F14" s="93">
        <f>SEKTOR_USD!F14*$B$53</f>
        <v>7360783.227013913</v>
      </c>
      <c r="G14" s="93">
        <f>SEKTOR_USD!G14*$C$53</f>
        <v>7815072.1826514695</v>
      </c>
      <c r="H14" s="94">
        <f t="shared" si="1"/>
        <v>6.1717475114648943</v>
      </c>
      <c r="I14" s="94">
        <f>G14/G$43*100</f>
        <v>1.0270820444245321</v>
      </c>
      <c r="J14" s="93">
        <f>SEKTOR_USD!J14*$B$54</f>
        <v>87774091.436708525</v>
      </c>
      <c r="K14" s="93">
        <f>SEKTOR_USD!K14*$C$54</f>
        <v>89447052.902972132</v>
      </c>
      <c r="L14" s="94">
        <f t="shared" si="2"/>
        <v>1.9059855122168179</v>
      </c>
      <c r="M14" s="94">
        <f>K14/K$43*100</f>
        <v>0.9410969231012849</v>
      </c>
    </row>
    <row r="15" spans="1:13" ht="14.25" x14ac:dyDescent="0.2">
      <c r="A15" s="92" t="str">
        <f>SEKTOR_USD!A15</f>
        <v xml:space="preserve"> Zeytin ve Zeytinyağı </v>
      </c>
      <c r="B15" s="93">
        <f>SEKTOR_USD!B15*$B$52</f>
        <v>1819045.3025657949</v>
      </c>
      <c r="C15" s="93">
        <f>SEKTOR_USD!C15*$C$52</f>
        <v>1294348.1349904286</v>
      </c>
      <c r="D15" s="94">
        <f t="shared" si="0"/>
        <v>-28.844645421159765</v>
      </c>
      <c r="E15" s="94">
        <f>C15/C$43*100</f>
        <v>0.17010741521161674</v>
      </c>
      <c r="F15" s="93">
        <f>SEKTOR_USD!F15*$B$53</f>
        <v>1819045.3025657949</v>
      </c>
      <c r="G15" s="93">
        <f>SEKTOR_USD!G15*$C$53</f>
        <v>1294348.1349904286</v>
      </c>
      <c r="H15" s="94">
        <f t="shared" si="1"/>
        <v>-28.844645421159765</v>
      </c>
      <c r="I15" s="94">
        <f>G15/G$43*100</f>
        <v>0.17010741521161674</v>
      </c>
      <c r="J15" s="93">
        <f>SEKTOR_USD!J15*$B$54</f>
        <v>26022177.926121391</v>
      </c>
      <c r="K15" s="93">
        <f>SEKTOR_USD!K15*$C$54</f>
        <v>19073894.540624272</v>
      </c>
      <c r="L15" s="94">
        <f t="shared" si="2"/>
        <v>-26.701390656937846</v>
      </c>
      <c r="M15" s="94">
        <f>K15/K$43*100</f>
        <v>0.20068166452852967</v>
      </c>
    </row>
    <row r="16" spans="1:13" ht="14.25" x14ac:dyDescent="0.2">
      <c r="A16" s="92" t="str">
        <f>SEKTOR_USD!A16</f>
        <v xml:space="preserve"> Tütün </v>
      </c>
      <c r="B16" s="93">
        <f>SEKTOR_USD!B16*$B$52</f>
        <v>3051980.2711254931</v>
      </c>
      <c r="C16" s="93">
        <f>SEKTOR_USD!C16*$C$52</f>
        <v>2759486.8437369559</v>
      </c>
      <c r="D16" s="94">
        <f t="shared" si="0"/>
        <v>-9.5837260206362025</v>
      </c>
      <c r="E16" s="94">
        <f>C16/C$43*100</f>
        <v>0.36266067961849174</v>
      </c>
      <c r="F16" s="93">
        <f>SEKTOR_USD!F16*$B$53</f>
        <v>3051980.2711254931</v>
      </c>
      <c r="G16" s="93">
        <f>SEKTOR_USD!G16*$C$53</f>
        <v>2759486.8437369559</v>
      </c>
      <c r="H16" s="94">
        <f t="shared" si="1"/>
        <v>-9.5837260206362025</v>
      </c>
      <c r="I16" s="94">
        <f>G16/G$43*100</f>
        <v>0.36266067961849174</v>
      </c>
      <c r="J16" s="93">
        <f>SEKTOR_USD!J16*$B$54</f>
        <v>33329398.267201643</v>
      </c>
      <c r="K16" s="93">
        <f>SEKTOR_USD!K16*$C$54</f>
        <v>41745120.479956068</v>
      </c>
      <c r="L16" s="94">
        <f t="shared" si="2"/>
        <v>25.250147468266949</v>
      </c>
      <c r="M16" s="94">
        <f>K16/K$43*100</f>
        <v>0.43921183720602708</v>
      </c>
    </row>
    <row r="17" spans="1:13" ht="14.25" x14ac:dyDescent="0.2">
      <c r="A17" s="92" t="str">
        <f>SEKTOR_USD!A17</f>
        <v xml:space="preserve"> Süs Bitkileri ve Mamulleri</v>
      </c>
      <c r="B17" s="93">
        <f>SEKTOR_USD!B17*$B$52</f>
        <v>651787.81041383557</v>
      </c>
      <c r="C17" s="93">
        <f>SEKTOR_USD!C17*$C$52</f>
        <v>646553.66633015929</v>
      </c>
      <c r="D17" s="94">
        <f t="shared" si="0"/>
        <v>-0.80304418095100538</v>
      </c>
      <c r="E17" s="94">
        <f>C17/C$43*100</f>
        <v>8.4972172479570826E-2</v>
      </c>
      <c r="F17" s="93">
        <f>SEKTOR_USD!F17*$B$53</f>
        <v>651787.81041383557</v>
      </c>
      <c r="G17" s="93">
        <f>SEKTOR_USD!G17*$C$53</f>
        <v>646553.66633015929</v>
      </c>
      <c r="H17" s="94">
        <f t="shared" si="1"/>
        <v>-0.80304418095100538</v>
      </c>
      <c r="I17" s="94">
        <f>G17/G$43*100</f>
        <v>8.4972172479570826E-2</v>
      </c>
      <c r="J17" s="93">
        <f>SEKTOR_USD!J17*$B$54</f>
        <v>4833396.9257268328</v>
      </c>
      <c r="K17" s="93">
        <f>SEKTOR_USD!K17*$C$54</f>
        <v>6289506.8449120931</v>
      </c>
      <c r="L17" s="94">
        <f t="shared" si="2"/>
        <v>30.126015751671265</v>
      </c>
      <c r="M17" s="94">
        <f>K17/K$43*100</f>
        <v>6.6173622802217155E-2</v>
      </c>
    </row>
    <row r="18" spans="1:13" s="18" customFormat="1" ht="15.75" x14ac:dyDescent="0.25">
      <c r="A18" s="90" t="s">
        <v>12</v>
      </c>
      <c r="B18" s="88">
        <f>SEKTOR_USD!B18*$B$52</f>
        <v>10100336.964892354</v>
      </c>
      <c r="C18" s="88">
        <f>SEKTOR_USD!C18*$C$52</f>
        <v>15710576.582017628</v>
      </c>
      <c r="D18" s="91">
        <f t="shared" si="0"/>
        <v>55.545073759675965</v>
      </c>
      <c r="E18" s="91">
        <f>C18/C$43*100</f>
        <v>2.064734750725266</v>
      </c>
      <c r="F18" s="88">
        <f>SEKTOR_USD!F18*$B$53</f>
        <v>10100336.964892354</v>
      </c>
      <c r="G18" s="88">
        <f>SEKTOR_USD!G18*$C$53</f>
        <v>15710576.582017628</v>
      </c>
      <c r="H18" s="91">
        <f t="shared" si="1"/>
        <v>55.545073759675965</v>
      </c>
      <c r="I18" s="91">
        <f>G18/G$43*100</f>
        <v>2.064734750725266</v>
      </c>
      <c r="J18" s="88">
        <f>SEKTOR_USD!J18*$B$54</f>
        <v>126350432.91940728</v>
      </c>
      <c r="K18" s="88">
        <f>SEKTOR_USD!K18*$C$54</f>
        <v>165708698.28539786</v>
      </c>
      <c r="L18" s="91">
        <f t="shared" si="2"/>
        <v>31.150083507110164</v>
      </c>
      <c r="M18" s="91">
        <f>K18/K$43*100</f>
        <v>1.7434665651496861</v>
      </c>
    </row>
    <row r="19" spans="1:13" ht="14.25" x14ac:dyDescent="0.2">
      <c r="A19" s="92" t="str">
        <f>SEKTOR_USD!A19</f>
        <v xml:space="preserve"> Su Ürünleri ve Hayvansal Mamuller</v>
      </c>
      <c r="B19" s="93">
        <f>SEKTOR_USD!B19*$B$52</f>
        <v>10100336.964892354</v>
      </c>
      <c r="C19" s="93">
        <f>SEKTOR_USD!C19*$C$52</f>
        <v>15710576.582017628</v>
      </c>
      <c r="D19" s="94">
        <f t="shared" si="0"/>
        <v>55.545073759675965</v>
      </c>
      <c r="E19" s="94">
        <f>C19/C$43*100</f>
        <v>2.064734750725266</v>
      </c>
      <c r="F19" s="93">
        <f>SEKTOR_USD!F19*$B$53</f>
        <v>10100336.964892354</v>
      </c>
      <c r="G19" s="93">
        <f>SEKTOR_USD!G19*$C$53</f>
        <v>15710576.582017628</v>
      </c>
      <c r="H19" s="94">
        <f t="shared" si="1"/>
        <v>55.545073759675965</v>
      </c>
      <c r="I19" s="94">
        <f>G19/G$43*100</f>
        <v>2.064734750725266</v>
      </c>
      <c r="J19" s="93">
        <f>SEKTOR_USD!J19*$B$54</f>
        <v>126350432.91940728</v>
      </c>
      <c r="K19" s="93">
        <f>SEKTOR_USD!K19*$C$54</f>
        <v>165708698.28539786</v>
      </c>
      <c r="L19" s="94">
        <f t="shared" si="2"/>
        <v>31.150083507110164</v>
      </c>
      <c r="M19" s="94">
        <f>K19/K$43*100</f>
        <v>1.7434665651496861</v>
      </c>
    </row>
    <row r="20" spans="1:13" s="18" customFormat="1" ht="15.75" x14ac:dyDescent="0.25">
      <c r="A20" s="90" t="s">
        <v>109</v>
      </c>
      <c r="B20" s="88">
        <f>SEKTOR_USD!B20*$B$52</f>
        <v>21610672.076833837</v>
      </c>
      <c r="C20" s="88">
        <f>SEKTOR_USD!C20*$C$52</f>
        <v>24306154.788484562</v>
      </c>
      <c r="D20" s="91">
        <f t="shared" si="0"/>
        <v>12.472924035251191</v>
      </c>
      <c r="E20" s="91">
        <f>C20/C$43*100</f>
        <v>3.1943934193818304</v>
      </c>
      <c r="F20" s="88">
        <f>SEKTOR_USD!F20*$B$53</f>
        <v>21610672.076833837</v>
      </c>
      <c r="G20" s="88">
        <f>SEKTOR_USD!G20*$C$53</f>
        <v>24306154.788484562</v>
      </c>
      <c r="H20" s="91">
        <f t="shared" si="1"/>
        <v>12.472924035251191</v>
      </c>
      <c r="I20" s="91">
        <f>G20/G$43*100</f>
        <v>3.1943934193818304</v>
      </c>
      <c r="J20" s="88">
        <f>SEKTOR_USD!J20*$B$54</f>
        <v>263224518.06087258</v>
      </c>
      <c r="K20" s="88">
        <f>SEKTOR_USD!K20*$C$54</f>
        <v>319057342.79052424</v>
      </c>
      <c r="L20" s="91">
        <f t="shared" si="2"/>
        <v>21.211103411248306</v>
      </c>
      <c r="M20" s="91">
        <f>K20/K$43*100</f>
        <v>3.356889621827408</v>
      </c>
    </row>
    <row r="21" spans="1:13" ht="14.25" x14ac:dyDescent="0.2">
      <c r="A21" s="92" t="str">
        <f>SEKTOR_USD!A21</f>
        <v xml:space="preserve"> Mobilya, Kağıt ve Orman Ürünleri</v>
      </c>
      <c r="B21" s="93">
        <f>SEKTOR_USD!B21*$B$52</f>
        <v>21610672.076833837</v>
      </c>
      <c r="C21" s="93">
        <f>SEKTOR_USD!C21*$C$52</f>
        <v>24306154.788484562</v>
      </c>
      <c r="D21" s="94">
        <f t="shared" si="0"/>
        <v>12.472924035251191</v>
      </c>
      <c r="E21" s="94">
        <f>C21/C$43*100</f>
        <v>3.1943934193818304</v>
      </c>
      <c r="F21" s="93">
        <f>SEKTOR_USD!F21*$B$53</f>
        <v>21610672.076833837</v>
      </c>
      <c r="G21" s="93">
        <f>SEKTOR_USD!G21*$C$53</f>
        <v>24306154.788484562</v>
      </c>
      <c r="H21" s="94">
        <f t="shared" si="1"/>
        <v>12.472924035251191</v>
      </c>
      <c r="I21" s="94">
        <f>G21/G$43*100</f>
        <v>3.1943934193818304</v>
      </c>
      <c r="J21" s="93">
        <f>SEKTOR_USD!J21*$B$54</f>
        <v>263224518.06087258</v>
      </c>
      <c r="K21" s="93">
        <f>SEKTOR_USD!K21*$C$54</f>
        <v>319057342.79052424</v>
      </c>
      <c r="L21" s="94">
        <f t="shared" si="2"/>
        <v>21.211103411248306</v>
      </c>
      <c r="M21" s="94">
        <f>K21/K$43*100</f>
        <v>3.356889621827408</v>
      </c>
    </row>
    <row r="22" spans="1:13" ht="16.5" x14ac:dyDescent="0.25">
      <c r="A22" s="87" t="s">
        <v>14</v>
      </c>
      <c r="B22" s="88">
        <f>SEKTOR_USD!B22*$B$52</f>
        <v>530852567.3127352</v>
      </c>
      <c r="C22" s="88">
        <f>SEKTOR_USD!C22*$C$52</f>
        <v>609350130.77297783</v>
      </c>
      <c r="D22" s="91">
        <f t="shared" si="0"/>
        <v>14.787074282716665</v>
      </c>
      <c r="E22" s="91">
        <f>C22/C$43*100</f>
        <v>80.082763595451397</v>
      </c>
      <c r="F22" s="88">
        <f>SEKTOR_USD!F22*$B$53</f>
        <v>530852567.3127352</v>
      </c>
      <c r="G22" s="88">
        <f>SEKTOR_USD!G22*$C$53</f>
        <v>609350130.77297783</v>
      </c>
      <c r="H22" s="91">
        <f t="shared" si="1"/>
        <v>14.787074282716665</v>
      </c>
      <c r="I22" s="91">
        <f>G22/G$43*100</f>
        <v>80.082763595451397</v>
      </c>
      <c r="J22" s="88">
        <f>SEKTOR_USD!J22*$B$54</f>
        <v>6166085836.9212046</v>
      </c>
      <c r="K22" s="88">
        <f>SEKTOR_USD!K22*$C$54</f>
        <v>7790672361.0726881</v>
      </c>
      <c r="L22" s="91">
        <f t="shared" si="2"/>
        <v>26.347127936880259</v>
      </c>
      <c r="M22" s="91">
        <f>K22/K$43*100</f>
        <v>81.967796030674037</v>
      </c>
    </row>
    <row r="23" spans="1:13" s="18" customFormat="1" ht="15.75" x14ac:dyDescent="0.25">
      <c r="A23" s="90" t="s">
        <v>15</v>
      </c>
      <c r="B23" s="88">
        <f>SEKTOR_USD!B23*$B$52</f>
        <v>41940584.952698901</v>
      </c>
      <c r="C23" s="88">
        <f>SEKTOR_USD!C23*$C$52</f>
        <v>45067255.380524389</v>
      </c>
      <c r="D23" s="91">
        <f t="shared" si="0"/>
        <v>7.4549995698719629</v>
      </c>
      <c r="E23" s="91">
        <f>C23/C$43*100</f>
        <v>5.9228843587119799</v>
      </c>
      <c r="F23" s="88">
        <f>SEKTOR_USD!F23*$B$53</f>
        <v>41940584.952698901</v>
      </c>
      <c r="G23" s="88">
        <f>SEKTOR_USD!G23*$C$53</f>
        <v>45067255.380524389</v>
      </c>
      <c r="H23" s="91">
        <f t="shared" si="1"/>
        <v>7.4549995698719629</v>
      </c>
      <c r="I23" s="91">
        <f>G23/G$43*100</f>
        <v>5.9228843587119799</v>
      </c>
      <c r="J23" s="88">
        <f>SEKTOR_USD!J23*$B$54</f>
        <v>463889206.69586736</v>
      </c>
      <c r="K23" s="88">
        <f>SEKTOR_USD!K23*$C$54</f>
        <v>544571423.2723453</v>
      </c>
      <c r="L23" s="91">
        <f t="shared" si="2"/>
        <v>17.392561717732399</v>
      </c>
      <c r="M23" s="91">
        <f>K23/K$43*100</f>
        <v>5.7295849803617465</v>
      </c>
    </row>
    <row r="24" spans="1:13" ht="14.25" x14ac:dyDescent="0.2">
      <c r="A24" s="92" t="str">
        <f>SEKTOR_USD!A24</f>
        <v xml:space="preserve"> Tekstil ve Hammaddeleri</v>
      </c>
      <c r="B24" s="93">
        <f>SEKTOR_USD!B24*$B$52</f>
        <v>29315670.56867617</v>
      </c>
      <c r="C24" s="93">
        <f>SEKTOR_USD!C24*$C$52</f>
        <v>31534982.671962161</v>
      </c>
      <c r="D24" s="94">
        <f t="shared" si="0"/>
        <v>7.5703951512449059</v>
      </c>
      <c r="E24" s="94">
        <f>C24/C$43*100</f>
        <v>4.1444293432773209</v>
      </c>
      <c r="F24" s="93">
        <f>SEKTOR_USD!F24*$B$53</f>
        <v>29315670.56867617</v>
      </c>
      <c r="G24" s="93">
        <f>SEKTOR_USD!G24*$C$53</f>
        <v>31534982.671962161</v>
      </c>
      <c r="H24" s="94">
        <f t="shared" si="1"/>
        <v>7.5703951512449059</v>
      </c>
      <c r="I24" s="94">
        <f>G24/G$43*100</f>
        <v>4.1444293432773209</v>
      </c>
      <c r="J24" s="93">
        <f>SEKTOR_USD!J24*$B$54</f>
        <v>317612109.92813486</v>
      </c>
      <c r="K24" s="93">
        <f>SEKTOR_USD!K24*$C$54</f>
        <v>374166054.30434215</v>
      </c>
      <c r="L24" s="94">
        <f t="shared" si="2"/>
        <v>17.805978616181729</v>
      </c>
      <c r="M24" s="94">
        <f>K24/K$43*100</f>
        <v>3.9367034575944571</v>
      </c>
    </row>
    <row r="25" spans="1:13" ht="14.25" x14ac:dyDescent="0.2">
      <c r="A25" s="92" t="str">
        <f>SEKTOR_USD!A25</f>
        <v xml:space="preserve"> Deri ve Deri Mamulleri </v>
      </c>
      <c r="B25" s="93">
        <f>SEKTOR_USD!B25*$B$52</f>
        <v>4482414.5298333885</v>
      </c>
      <c r="C25" s="93">
        <f>SEKTOR_USD!C25*$C$52</f>
        <v>4613585.7851624284</v>
      </c>
      <c r="D25" s="94">
        <f t="shared" si="0"/>
        <v>2.9263526266035798</v>
      </c>
      <c r="E25" s="94">
        <f>C25/C$43*100</f>
        <v>0.6063323549168953</v>
      </c>
      <c r="F25" s="93">
        <f>SEKTOR_USD!F25*$B$53</f>
        <v>4482414.5298333885</v>
      </c>
      <c r="G25" s="93">
        <f>SEKTOR_USD!G25*$C$53</f>
        <v>4613585.7851624284</v>
      </c>
      <c r="H25" s="94">
        <f t="shared" si="1"/>
        <v>2.9263526266035798</v>
      </c>
      <c r="I25" s="94">
        <f>G25/G$43*100</f>
        <v>0.6063323549168953</v>
      </c>
      <c r="J25" s="93">
        <f>SEKTOR_USD!J25*$B$54</f>
        <v>51055030.80086638</v>
      </c>
      <c r="K25" s="93">
        <f>SEKTOR_USD!K25*$C$54</f>
        <v>57279189.86743363</v>
      </c>
      <c r="L25" s="94">
        <f t="shared" si="2"/>
        <v>12.191078859287709</v>
      </c>
      <c r="M25" s="94">
        <f>K25/K$43*100</f>
        <v>0.60265003253321192</v>
      </c>
    </row>
    <row r="26" spans="1:13" ht="14.25" x14ac:dyDescent="0.2">
      <c r="A26" s="92" t="str">
        <f>SEKTOR_USD!A26</f>
        <v xml:space="preserve"> Halı </v>
      </c>
      <c r="B26" s="93">
        <f>SEKTOR_USD!B26*$B$52</f>
        <v>8142499.854189341</v>
      </c>
      <c r="C26" s="93">
        <f>SEKTOR_USD!C26*$C$52</f>
        <v>8918686.923399793</v>
      </c>
      <c r="D26" s="94">
        <f t="shared" si="0"/>
        <v>9.5325401671465961</v>
      </c>
      <c r="E26" s="94">
        <f>C26/C$43*100</f>
        <v>1.1721226605177626</v>
      </c>
      <c r="F26" s="93">
        <f>SEKTOR_USD!F26*$B$53</f>
        <v>8142499.854189341</v>
      </c>
      <c r="G26" s="93">
        <f>SEKTOR_USD!G26*$C$53</f>
        <v>8918686.923399793</v>
      </c>
      <c r="H26" s="94">
        <f t="shared" si="1"/>
        <v>9.5325401671465961</v>
      </c>
      <c r="I26" s="94">
        <f>G26/G$43*100</f>
        <v>1.1721226605177626</v>
      </c>
      <c r="J26" s="93">
        <f>SEKTOR_USD!J26*$B$54</f>
        <v>95222065.966866061</v>
      </c>
      <c r="K26" s="93">
        <f>SEKTOR_USD!K26*$C$54</f>
        <v>113126179.10056959</v>
      </c>
      <c r="L26" s="94">
        <f t="shared" si="2"/>
        <v>18.802483386501542</v>
      </c>
      <c r="M26" s="94">
        <f>K26/K$43*100</f>
        <v>1.1902314902340778</v>
      </c>
    </row>
    <row r="27" spans="1:13" s="18" customFormat="1" ht="15.75" x14ac:dyDescent="0.25">
      <c r="A27" s="90" t="s">
        <v>19</v>
      </c>
      <c r="B27" s="88">
        <f>SEKTOR_USD!B27*$B$52</f>
        <v>90624882.202225789</v>
      </c>
      <c r="C27" s="88">
        <f>SEKTOR_USD!C27*$C$52</f>
        <v>98813877.293047681</v>
      </c>
      <c r="D27" s="91">
        <f t="shared" si="0"/>
        <v>9.0361442595296051</v>
      </c>
      <c r="E27" s="91">
        <f>C27/C$43*100</f>
        <v>12.986439118624379</v>
      </c>
      <c r="F27" s="88">
        <f>SEKTOR_USD!F27*$B$53</f>
        <v>90624882.202225789</v>
      </c>
      <c r="G27" s="88">
        <f>SEKTOR_USD!G27*$C$53</f>
        <v>98813877.293047681</v>
      </c>
      <c r="H27" s="91">
        <f t="shared" si="1"/>
        <v>9.0361442595296051</v>
      </c>
      <c r="I27" s="91">
        <f>G27/G$43*100</f>
        <v>12.986439118624379</v>
      </c>
      <c r="J27" s="88">
        <f>SEKTOR_USD!J27*$B$54</f>
        <v>1030507448.6756855</v>
      </c>
      <c r="K27" s="88">
        <f>SEKTOR_USD!K27*$C$54</f>
        <v>1271914293.709496</v>
      </c>
      <c r="L27" s="91">
        <f t="shared" si="2"/>
        <v>23.426016507114493</v>
      </c>
      <c r="M27" s="91">
        <f>K27/K$43*100</f>
        <v>13.382158376497804</v>
      </c>
    </row>
    <row r="28" spans="1:13" ht="14.25" x14ac:dyDescent="0.2">
      <c r="A28" s="92" t="str">
        <f>SEKTOR_USD!A28</f>
        <v xml:space="preserve"> Kimyevi Maddeler ve Mamulleri  </v>
      </c>
      <c r="B28" s="93">
        <f>SEKTOR_USD!B28*$B$52</f>
        <v>90624882.202225789</v>
      </c>
      <c r="C28" s="93">
        <f>SEKTOR_USD!C28*$C$52</f>
        <v>98813877.293047681</v>
      </c>
      <c r="D28" s="94">
        <f t="shared" si="0"/>
        <v>9.0361442595296051</v>
      </c>
      <c r="E28" s="94">
        <f>C28/C$43*100</f>
        <v>12.986439118624379</v>
      </c>
      <c r="F28" s="93">
        <f>SEKTOR_USD!F28*$B$53</f>
        <v>90624882.202225789</v>
      </c>
      <c r="G28" s="93">
        <f>SEKTOR_USD!G28*$C$53</f>
        <v>98813877.293047681</v>
      </c>
      <c r="H28" s="94">
        <f t="shared" si="1"/>
        <v>9.0361442595296051</v>
      </c>
      <c r="I28" s="94">
        <f>G28/G$43*100</f>
        <v>12.986439118624379</v>
      </c>
      <c r="J28" s="93">
        <f>SEKTOR_USD!J28*$B$54</f>
        <v>1030507448.6756855</v>
      </c>
      <c r="K28" s="93">
        <f>SEKTOR_USD!K28*$C$54</f>
        <v>1271914293.709496</v>
      </c>
      <c r="L28" s="94">
        <f t="shared" si="2"/>
        <v>23.426016507114493</v>
      </c>
      <c r="M28" s="94">
        <f>K28/K$43*100</f>
        <v>13.382158376497804</v>
      </c>
    </row>
    <row r="29" spans="1:13" s="18" customFormat="1" ht="15.75" x14ac:dyDescent="0.25">
      <c r="A29" s="90" t="s">
        <v>21</v>
      </c>
      <c r="B29" s="88">
        <f>SEKTOR_USD!B29*$B$52</f>
        <v>398287100.15781051</v>
      </c>
      <c r="C29" s="88">
        <f>SEKTOR_USD!C29*$C$52</f>
        <v>465468998.09940571</v>
      </c>
      <c r="D29" s="91">
        <f t="shared" si="0"/>
        <v>16.867706213677565</v>
      </c>
      <c r="E29" s="91">
        <f>C29/C$43*100</f>
        <v>61.173440118115032</v>
      </c>
      <c r="F29" s="88">
        <f>SEKTOR_USD!F29*$B$53</f>
        <v>398287100.15781051</v>
      </c>
      <c r="G29" s="88">
        <f>SEKTOR_USD!G29*$C$53</f>
        <v>465468998.09940571</v>
      </c>
      <c r="H29" s="91">
        <f t="shared" si="1"/>
        <v>16.867706213677565</v>
      </c>
      <c r="I29" s="91">
        <f>G29/G$43*100</f>
        <v>61.173440118115032</v>
      </c>
      <c r="J29" s="88">
        <f>SEKTOR_USD!J29*$B$54</f>
        <v>4671689181.5496521</v>
      </c>
      <c r="K29" s="88">
        <f>SEKTOR_USD!K29*$C$54</f>
        <v>5974186644.0908461</v>
      </c>
      <c r="L29" s="91">
        <f t="shared" si="2"/>
        <v>27.880653269598316</v>
      </c>
      <c r="M29" s="91">
        <f>K29/K$43*100</f>
        <v>62.856052673814474</v>
      </c>
    </row>
    <row r="30" spans="1:13" ht="14.25" x14ac:dyDescent="0.2">
      <c r="A30" s="92" t="str">
        <f>SEKTOR_USD!A30</f>
        <v xml:space="preserve"> Hazırgiyim ve Konfeksiyon </v>
      </c>
      <c r="B30" s="93">
        <f>SEKTOR_USD!B30*$B$52</f>
        <v>50061674.708306335</v>
      </c>
      <c r="C30" s="93">
        <f>SEKTOR_USD!C30*$C$52</f>
        <v>57943410.183325425</v>
      </c>
      <c r="D30" s="94">
        <f t="shared" si="0"/>
        <v>15.744050755280339</v>
      </c>
      <c r="E30" s="94">
        <f>C30/C$43*100</f>
        <v>7.6151102384095823</v>
      </c>
      <c r="F30" s="93">
        <f>SEKTOR_USD!F30*$B$53</f>
        <v>50061674.708306335</v>
      </c>
      <c r="G30" s="93">
        <f>SEKTOR_USD!G30*$C$53</f>
        <v>57943410.183325425</v>
      </c>
      <c r="H30" s="94">
        <f t="shared" si="1"/>
        <v>15.744050755280339</v>
      </c>
      <c r="I30" s="94">
        <f>G30/G$43*100</f>
        <v>7.6151102384095823</v>
      </c>
      <c r="J30" s="93">
        <f>SEKTOR_USD!J30*$B$54</f>
        <v>596580606.73493791</v>
      </c>
      <c r="K30" s="93">
        <f>SEKTOR_USD!K30*$C$54</f>
        <v>671051792.43259823</v>
      </c>
      <c r="L30" s="94">
        <f t="shared" si="2"/>
        <v>12.483004787104662</v>
      </c>
      <c r="M30" s="94">
        <f>K30/K$43*100</f>
        <v>7.060319558934693</v>
      </c>
    </row>
    <row r="31" spans="1:13" ht="14.25" x14ac:dyDescent="0.2">
      <c r="A31" s="92" t="str">
        <f>SEKTOR_USD!A31</f>
        <v xml:space="preserve"> Otomotiv Endüstrisi</v>
      </c>
      <c r="B31" s="93">
        <f>SEKTOR_USD!B31*$B$52</f>
        <v>106441213.55498995</v>
      </c>
      <c r="C31" s="93">
        <f>SEKTOR_USD!C31*$C$52</f>
        <v>132314740.36180118</v>
      </c>
      <c r="D31" s="94">
        <f t="shared" si="0"/>
        <v>24.307808923509103</v>
      </c>
      <c r="E31" s="94">
        <f>C31/C$43*100</f>
        <v>17.389230817340049</v>
      </c>
      <c r="F31" s="93">
        <f>SEKTOR_USD!F31*$B$53</f>
        <v>106441213.55498995</v>
      </c>
      <c r="G31" s="93">
        <f>SEKTOR_USD!G31*$C$53</f>
        <v>132314740.36180118</v>
      </c>
      <c r="H31" s="94">
        <f t="shared" si="1"/>
        <v>24.307808923509103</v>
      </c>
      <c r="I31" s="94">
        <f>G31/G$43*100</f>
        <v>17.389230817340049</v>
      </c>
      <c r="J31" s="93">
        <f>SEKTOR_USD!J31*$B$54</f>
        <v>1246990506.6515698</v>
      </c>
      <c r="K31" s="93">
        <f>SEKTOR_USD!K31*$C$54</f>
        <v>1670995081.879849</v>
      </c>
      <c r="L31" s="94">
        <f t="shared" si="2"/>
        <v>34.002229605325546</v>
      </c>
      <c r="M31" s="94">
        <f>K31/K$43*100</f>
        <v>17.580996567660559</v>
      </c>
    </row>
    <row r="32" spans="1:13" ht="14.25" x14ac:dyDescent="0.2">
      <c r="A32" s="92" t="str">
        <f>SEKTOR_USD!A32</f>
        <v xml:space="preserve"> Gemi, Yat ve Hizmetleri</v>
      </c>
      <c r="B32" s="93">
        <f>SEKTOR_USD!B32*$B$52</f>
        <v>2927704.4245293732</v>
      </c>
      <c r="C32" s="93">
        <f>SEKTOR_USD!C32*$C$52</f>
        <v>7214873.8159233537</v>
      </c>
      <c r="D32" s="94">
        <f t="shared" si="0"/>
        <v>146.43450190786044</v>
      </c>
      <c r="E32" s="94">
        <f>C32/C$43*100</f>
        <v>0.94820203523820223</v>
      </c>
      <c r="F32" s="93">
        <f>SEKTOR_USD!F32*$B$53</f>
        <v>2927704.4245293732</v>
      </c>
      <c r="G32" s="93">
        <f>SEKTOR_USD!G32*$C$53</f>
        <v>7214873.8159233537</v>
      </c>
      <c r="H32" s="94">
        <f t="shared" si="1"/>
        <v>146.43450190786044</v>
      </c>
      <c r="I32" s="94">
        <f>G32/G$43*100</f>
        <v>0.94820203523820223</v>
      </c>
      <c r="J32" s="93">
        <f>SEKTOR_USD!J32*$B$54</f>
        <v>60884054.244047955</v>
      </c>
      <c r="K32" s="93">
        <f>SEKTOR_USD!K32*$C$54</f>
        <v>93556133.22495462</v>
      </c>
      <c r="L32" s="94">
        <f t="shared" si="2"/>
        <v>53.662784757965923</v>
      </c>
      <c r="M32" s="94">
        <f>K32/K$43*100</f>
        <v>0.98432968172541246</v>
      </c>
    </row>
    <row r="33" spans="1:13" ht="14.25" x14ac:dyDescent="0.2">
      <c r="A33" s="92" t="str">
        <f>SEKTOR_USD!A33</f>
        <v xml:space="preserve"> Elektrik ve Elektronik</v>
      </c>
      <c r="B33" s="93">
        <f>SEKTOR_USD!B33*$B$52</f>
        <v>43464342.342760809</v>
      </c>
      <c r="C33" s="93">
        <f>SEKTOR_USD!C33*$C$52</f>
        <v>58012353.783688329</v>
      </c>
      <c r="D33" s="94">
        <f t="shared" si="0"/>
        <v>33.471141300612736</v>
      </c>
      <c r="E33" s="94">
        <f>C33/C$43*100</f>
        <v>7.6241710291938203</v>
      </c>
      <c r="F33" s="93">
        <f>SEKTOR_USD!F33*$B$53</f>
        <v>43464342.342760809</v>
      </c>
      <c r="G33" s="93">
        <f>SEKTOR_USD!G33*$C$53</f>
        <v>58012353.783688329</v>
      </c>
      <c r="H33" s="94">
        <f t="shared" si="1"/>
        <v>33.471141300612736</v>
      </c>
      <c r="I33" s="94">
        <f>G33/G$43*100</f>
        <v>7.6241710291938203</v>
      </c>
      <c r="J33" s="93">
        <f>SEKTOR_USD!J33*$B$54</f>
        <v>555981494.95370197</v>
      </c>
      <c r="K33" s="93">
        <f>SEKTOR_USD!K33*$C$54</f>
        <v>717355516.58802557</v>
      </c>
      <c r="L33" s="94">
        <f t="shared" si="2"/>
        <v>29.025070636165978</v>
      </c>
      <c r="M33" s="94">
        <f>K33/K$43*100</f>
        <v>7.5474937129906436</v>
      </c>
    </row>
    <row r="34" spans="1:13" ht="14.25" x14ac:dyDescent="0.2">
      <c r="A34" s="92" t="str">
        <f>SEKTOR_USD!A34</f>
        <v xml:space="preserve"> Makine ve Aksamları</v>
      </c>
      <c r="B34" s="93">
        <f>SEKTOR_USD!B34*$B$52</f>
        <v>28076743.057626687</v>
      </c>
      <c r="C34" s="93">
        <f>SEKTOR_USD!C34*$C$52</f>
        <v>35171198.405118525</v>
      </c>
      <c r="D34" s="94">
        <f t="shared" si="0"/>
        <v>25.268085165471927</v>
      </c>
      <c r="E34" s="94">
        <f>C34/C$43*100</f>
        <v>4.6223125671161815</v>
      </c>
      <c r="F34" s="93">
        <f>SEKTOR_USD!F34*$B$53</f>
        <v>28076743.057626687</v>
      </c>
      <c r="G34" s="93">
        <f>SEKTOR_USD!G34*$C$53</f>
        <v>35171198.405118525</v>
      </c>
      <c r="H34" s="94">
        <f t="shared" si="1"/>
        <v>25.268085165471927</v>
      </c>
      <c r="I34" s="94">
        <f>G34/G$43*100</f>
        <v>4.6223125671161815</v>
      </c>
      <c r="J34" s="93">
        <f>SEKTOR_USD!J34*$B$54</f>
        <v>371496414.32952887</v>
      </c>
      <c r="K34" s="93">
        <f>SEKTOR_USD!K34*$C$54</f>
        <v>453338309.83248711</v>
      </c>
      <c r="L34" s="94">
        <f t="shared" si="2"/>
        <v>22.030332553993894</v>
      </c>
      <c r="M34" s="94">
        <f>K34/K$43*100</f>
        <v>4.7696964255500305</v>
      </c>
    </row>
    <row r="35" spans="1:13" ht="14.25" x14ac:dyDescent="0.2">
      <c r="A35" s="92" t="str">
        <f>SEKTOR_USD!A35</f>
        <v xml:space="preserve"> Demir ve Demir Dışı Metaller </v>
      </c>
      <c r="B35" s="93">
        <f>SEKTOR_USD!B35*$B$52</f>
        <v>35894203.318730913</v>
      </c>
      <c r="C35" s="93">
        <f>SEKTOR_USD!C35*$C$52</f>
        <v>46432315.785099521</v>
      </c>
      <c r="D35" s="94">
        <f t="shared" si="0"/>
        <v>29.358814215189543</v>
      </c>
      <c r="E35" s="94">
        <f>C35/C$43*100</f>
        <v>6.1022850089332721</v>
      </c>
      <c r="F35" s="93">
        <f>SEKTOR_USD!F35*$B$53</f>
        <v>35894203.318730913</v>
      </c>
      <c r="G35" s="93">
        <f>SEKTOR_USD!G35*$C$53</f>
        <v>46432315.785099521</v>
      </c>
      <c r="H35" s="94">
        <f t="shared" si="1"/>
        <v>29.358814215189543</v>
      </c>
      <c r="I35" s="94">
        <f>G35/G$43*100</f>
        <v>6.1022850089332721</v>
      </c>
      <c r="J35" s="93">
        <f>SEKTOR_USD!J35*$B$54</f>
        <v>416575690.19650769</v>
      </c>
      <c r="K35" s="93">
        <f>SEKTOR_USD!K35*$C$54</f>
        <v>534689585.97050637</v>
      </c>
      <c r="L35" s="94">
        <f t="shared" si="2"/>
        <v>28.353525794623735</v>
      </c>
      <c r="M35" s="94">
        <f>K35/K$43*100</f>
        <v>5.625615465687674</v>
      </c>
    </row>
    <row r="36" spans="1:13" ht="14.25" x14ac:dyDescent="0.2">
      <c r="A36" s="92" t="str">
        <f>SEKTOR_USD!A36</f>
        <v xml:space="preserve"> Çelik</v>
      </c>
      <c r="B36" s="93">
        <f>SEKTOR_USD!B36*$B$52</f>
        <v>44256655.179338686</v>
      </c>
      <c r="C36" s="93">
        <f>SEKTOR_USD!C36*$C$52</f>
        <v>46872906.084281109</v>
      </c>
      <c r="D36" s="94">
        <f t="shared" si="0"/>
        <v>5.9115423303924368</v>
      </c>
      <c r="E36" s="94">
        <f>C36/C$43*100</f>
        <v>6.160188810032075</v>
      </c>
      <c r="F36" s="93">
        <f>SEKTOR_USD!F36*$B$53</f>
        <v>44256655.179338686</v>
      </c>
      <c r="G36" s="93">
        <f>SEKTOR_USD!G36*$C$53</f>
        <v>46872906.084281109</v>
      </c>
      <c r="H36" s="94">
        <f t="shared" si="1"/>
        <v>5.9115423303924368</v>
      </c>
      <c r="I36" s="94">
        <f>G36/G$43*100</f>
        <v>6.160188810032075</v>
      </c>
      <c r="J36" s="93">
        <f>SEKTOR_USD!J36*$B$54</f>
        <v>542078492.4592253</v>
      </c>
      <c r="K36" s="93">
        <f>SEKTOR_USD!K36*$C$54</f>
        <v>658247391.82243276</v>
      </c>
      <c r="L36" s="94">
        <f t="shared" si="2"/>
        <v>21.430272733417034</v>
      </c>
      <c r="M36" s="94">
        <f>K36/K$43*100</f>
        <v>6.9256009558583633</v>
      </c>
    </row>
    <row r="37" spans="1:13" ht="14.25" x14ac:dyDescent="0.2">
      <c r="A37" s="92" t="str">
        <f>SEKTOR_USD!A37</f>
        <v xml:space="preserve"> Çimento Cam Seramik ve Toprak Ürünleri</v>
      </c>
      <c r="B37" s="93">
        <f>SEKTOR_USD!B37*$B$52</f>
        <v>11267630.871346025</v>
      </c>
      <c r="C37" s="93">
        <f>SEKTOR_USD!C37*$C$52</f>
        <v>13723465.317284452</v>
      </c>
      <c r="D37" s="94">
        <f t="shared" si="0"/>
        <v>21.795481889486627</v>
      </c>
      <c r="E37" s="94">
        <f>C37/C$43*100</f>
        <v>1.8035821660041955</v>
      </c>
      <c r="F37" s="93">
        <f>SEKTOR_USD!F37*$B$53</f>
        <v>11267630.871346025</v>
      </c>
      <c r="G37" s="93">
        <f>SEKTOR_USD!G37*$C$53</f>
        <v>13723465.317284452</v>
      </c>
      <c r="H37" s="94">
        <f t="shared" si="1"/>
        <v>21.795481889486627</v>
      </c>
      <c r="I37" s="94">
        <f>G37/G$43*100</f>
        <v>1.8035821660041955</v>
      </c>
      <c r="J37" s="93">
        <f>SEKTOR_USD!J37*$B$54</f>
        <v>143493946.22978616</v>
      </c>
      <c r="K37" s="93">
        <f>SEKTOR_USD!K37*$C$54</f>
        <v>180807442.40064028</v>
      </c>
      <c r="L37" s="94">
        <f t="shared" si="2"/>
        <v>26.003533355408319</v>
      </c>
      <c r="M37" s="94">
        <f>K37/K$43*100</f>
        <v>1.9023245841496184</v>
      </c>
    </row>
    <row r="38" spans="1:13" ht="14.25" x14ac:dyDescent="0.2">
      <c r="A38" s="92" t="str">
        <f>SEKTOR_USD!A38</f>
        <v xml:space="preserve"> Mücevher</v>
      </c>
      <c r="B38" s="93">
        <f>SEKTOR_USD!B38*$B$52</f>
        <v>41298579.178174429</v>
      </c>
      <c r="C38" s="93">
        <f>SEKTOR_USD!C38*$C$52</f>
        <v>20606798.924996588</v>
      </c>
      <c r="D38" s="94">
        <f t="shared" si="0"/>
        <v>-50.102886503449206</v>
      </c>
      <c r="E38" s="94">
        <f>C38/C$43*100</f>
        <v>2.7082121155469614</v>
      </c>
      <c r="F38" s="93">
        <f>SEKTOR_USD!F38*$B$53</f>
        <v>41298579.178174429</v>
      </c>
      <c r="G38" s="93">
        <f>SEKTOR_USD!G38*$C$53</f>
        <v>20606798.924996588</v>
      </c>
      <c r="H38" s="94">
        <f t="shared" si="1"/>
        <v>-50.102886503449206</v>
      </c>
      <c r="I38" s="94">
        <f>G38/G$43*100</f>
        <v>2.7082121155469614</v>
      </c>
      <c r="J38" s="93">
        <f>SEKTOR_USD!J38*$B$54</f>
        <v>272228156.26097387</v>
      </c>
      <c r="K38" s="93">
        <f>SEKTOR_USD!K38*$C$54</f>
        <v>290064012.42787486</v>
      </c>
      <c r="L38" s="94">
        <f t="shared" si="2"/>
        <v>6.5518043437808453</v>
      </c>
      <c r="M38" s="94">
        <f>K38/K$43*100</f>
        <v>3.0518428583041155</v>
      </c>
    </row>
    <row r="39" spans="1:13" ht="14.25" x14ac:dyDescent="0.2">
      <c r="A39" s="92" t="str">
        <f>SEKTOR_USD!A39</f>
        <v xml:space="preserve"> Savunma ve Havacılık Sanayii</v>
      </c>
      <c r="B39" s="93">
        <f>SEKTOR_USD!B39*$B$52</f>
        <v>13680052.269626912</v>
      </c>
      <c r="C39" s="93">
        <f>SEKTOR_USD!C39*$C$52</f>
        <v>24000156.717844151</v>
      </c>
      <c r="D39" s="94">
        <f t="shared" si="0"/>
        <v>75.439071758010854</v>
      </c>
      <c r="E39" s="94">
        <f>C39/C$43*100</f>
        <v>3.1541781639577033</v>
      </c>
      <c r="F39" s="93">
        <f>SEKTOR_USD!F39*$B$53</f>
        <v>13680052.269626912</v>
      </c>
      <c r="G39" s="93">
        <f>SEKTOR_USD!G39*$C$53</f>
        <v>24000156.717844151</v>
      </c>
      <c r="H39" s="94">
        <f t="shared" si="1"/>
        <v>75.439071758010854</v>
      </c>
      <c r="I39" s="94">
        <f>G39/G$43*100</f>
        <v>3.1541781639577033</v>
      </c>
      <c r="J39" s="93">
        <f>SEKTOR_USD!J39*$B$54</f>
        <v>226250320.18246931</v>
      </c>
      <c r="K39" s="93">
        <f>SEKTOR_USD!K39*$C$54</f>
        <v>409328888.84853256</v>
      </c>
      <c r="L39" s="94">
        <f t="shared" si="2"/>
        <v>80.918589869137719</v>
      </c>
      <c r="M39" s="94">
        <f>K39/K$43*100</f>
        <v>4.3066612630567942</v>
      </c>
    </row>
    <row r="40" spans="1:13" ht="14.25" x14ac:dyDescent="0.2">
      <c r="A40" s="92" t="str">
        <f>SEKTOR_USD!A40</f>
        <v xml:space="preserve"> İklimlendirme Sanayii</v>
      </c>
      <c r="B40" s="93">
        <f>SEKTOR_USD!B40*$B$52</f>
        <v>20918301.25238039</v>
      </c>
      <c r="C40" s="93">
        <f>SEKTOR_USD!C40*$C$52</f>
        <v>23176778.720042989</v>
      </c>
      <c r="D40" s="94">
        <f t="shared" si="0"/>
        <v>10.796658105330597</v>
      </c>
      <c r="E40" s="94">
        <f>C40/C$43*100</f>
        <v>3.0459671663429795</v>
      </c>
      <c r="F40" s="93">
        <f>SEKTOR_USD!F40*$B$53</f>
        <v>20918301.25238039</v>
      </c>
      <c r="G40" s="93">
        <f>SEKTOR_USD!G40*$C$53</f>
        <v>23176778.720042989</v>
      </c>
      <c r="H40" s="94">
        <f t="shared" si="1"/>
        <v>10.796658105330597</v>
      </c>
      <c r="I40" s="94">
        <f>G40/G$43*100</f>
        <v>3.0459671663429795</v>
      </c>
      <c r="J40" s="93">
        <f>SEKTOR_USD!J40*$B$54</f>
        <v>239129499.30690274</v>
      </c>
      <c r="K40" s="93">
        <f>SEKTOR_USD!K40*$C$54</f>
        <v>294752488.66294485</v>
      </c>
      <c r="L40" s="94">
        <f t="shared" si="2"/>
        <v>23.260613816890345</v>
      </c>
      <c r="M40" s="94">
        <f>K40/K$43*100</f>
        <v>3.1011715998965763</v>
      </c>
    </row>
    <row r="41" spans="1:13" ht="16.5" x14ac:dyDescent="0.25">
      <c r="A41" s="87" t="s">
        <v>30</v>
      </c>
      <c r="B41" s="88">
        <f>SEKTOR_USD!B41*$B$52</f>
        <v>16221575.532918278</v>
      </c>
      <c r="C41" s="88">
        <f>SEKTOR_USD!C41*$C$52</f>
        <v>22563578.664727159</v>
      </c>
      <c r="D41" s="91">
        <f t="shared" si="0"/>
        <v>39.096098396478922</v>
      </c>
      <c r="E41" s="91">
        <f>C41/C$43*100</f>
        <v>2.9653784332212161</v>
      </c>
      <c r="F41" s="88">
        <f>SEKTOR_USD!F41*$B$53</f>
        <v>16221575.532918278</v>
      </c>
      <c r="G41" s="88">
        <f>SEKTOR_USD!G41*$C$53</f>
        <v>22563578.664727159</v>
      </c>
      <c r="H41" s="91">
        <f t="shared" si="1"/>
        <v>39.096098396478922</v>
      </c>
      <c r="I41" s="91">
        <f>G41/G$43*100</f>
        <v>2.9653784332212161</v>
      </c>
      <c r="J41" s="88">
        <f>SEKTOR_USD!J41*$B$54</f>
        <v>200595551.58090052</v>
      </c>
      <c r="K41" s="88">
        <f>SEKTOR_USD!K41*$C$54</f>
        <v>252285676.38719654</v>
      </c>
      <c r="L41" s="91">
        <f t="shared" si="2"/>
        <v>25.768330553157508</v>
      </c>
      <c r="M41" s="91">
        <f>K41/K$43*100</f>
        <v>2.6543666457973152</v>
      </c>
    </row>
    <row r="42" spans="1:13" ht="14.25" x14ac:dyDescent="0.2">
      <c r="A42" s="92" t="str">
        <f>SEKTOR_USD!A42</f>
        <v xml:space="preserve"> Madencilik Ürünleri</v>
      </c>
      <c r="B42" s="93">
        <f>SEKTOR_USD!B42*$B$52</f>
        <v>16221575.532918278</v>
      </c>
      <c r="C42" s="93">
        <f>SEKTOR_USD!C42*$C$52</f>
        <v>22563578.664727159</v>
      </c>
      <c r="D42" s="94">
        <f t="shared" si="0"/>
        <v>39.096098396478922</v>
      </c>
      <c r="E42" s="94">
        <f>C42/C$43*100</f>
        <v>2.9653784332212161</v>
      </c>
      <c r="F42" s="93">
        <f>SEKTOR_USD!F42*$B$53</f>
        <v>16221575.532918278</v>
      </c>
      <c r="G42" s="93">
        <f>SEKTOR_USD!G42*$C$53</f>
        <v>22563578.664727159</v>
      </c>
      <c r="H42" s="94">
        <f t="shared" si="1"/>
        <v>39.096098396478922</v>
      </c>
      <c r="I42" s="94">
        <f>G42/G$43*100</f>
        <v>2.9653784332212161</v>
      </c>
      <c r="J42" s="93">
        <f>SEKTOR_USD!J42*$B$54</f>
        <v>200595551.58090052</v>
      </c>
      <c r="K42" s="93">
        <f>SEKTOR_USD!K42*$C$54</f>
        <v>252285676.38719654</v>
      </c>
      <c r="L42" s="94">
        <f t="shared" si="2"/>
        <v>25.768330553157508</v>
      </c>
      <c r="M42" s="94">
        <f>K42/K$43*100</f>
        <v>2.6543666457973152</v>
      </c>
    </row>
    <row r="43" spans="1:13" ht="18" x14ac:dyDescent="0.25">
      <c r="A43" s="95" t="s">
        <v>32</v>
      </c>
      <c r="B43" s="96">
        <f>SEKTOR_USD!B43*$B$52</f>
        <v>653863054.5003413</v>
      </c>
      <c r="C43" s="96">
        <f>SEKTOR_USD!C43*$C$52</f>
        <v>760900477.72475743</v>
      </c>
      <c r="D43" s="97">
        <f>(C43-B43)/B43*100</f>
        <v>16.370006301428102</v>
      </c>
      <c r="E43" s="98">
        <f>C43/C$43*100</f>
        <v>100</v>
      </c>
      <c r="F43" s="96">
        <f>SEKTOR_USD!F43*$B$53</f>
        <v>653863054.5003413</v>
      </c>
      <c r="G43" s="96">
        <f>SEKTOR_USD!G43*$C$53</f>
        <v>760900477.72475743</v>
      </c>
      <c r="H43" s="97">
        <f>(G43-F43)/F43*100</f>
        <v>16.370006301428102</v>
      </c>
      <c r="I43" s="97">
        <f>G43/G$43*100</f>
        <v>100</v>
      </c>
      <c r="J43" s="96">
        <f>SEKTOR_USD!J43*$B$54</f>
        <v>7569793935.1656122</v>
      </c>
      <c r="K43" s="96">
        <f>SEKTOR_USD!K43*$C$54</f>
        <v>9504552688.1767788</v>
      </c>
      <c r="L43" s="97">
        <f>(K43-J43)/J43*100</f>
        <v>25.558935548076288</v>
      </c>
      <c r="M43" s="97">
        <f>K43/K$43*100</f>
        <v>100</v>
      </c>
    </row>
    <row r="44" spans="1:13" ht="14.25" hidden="1" x14ac:dyDescent="0.2">
      <c r="A44" s="38" t="s">
        <v>33</v>
      </c>
      <c r="B44" s="36" t="e">
        <f>SEKTOR_USD!#REF!*2.1157</f>
        <v>#REF!</v>
      </c>
      <c r="C44" s="36" t="e">
        <f>SEKTOR_USD!#REF!*2.7012</f>
        <v>#REF!</v>
      </c>
      <c r="D44" s="37"/>
      <c r="E44" s="37"/>
      <c r="F44" s="36" t="e">
        <f>SEKTOR_USD!#REF!*2.1642</f>
        <v>#REF!</v>
      </c>
      <c r="G44" s="36" t="e">
        <f>SEKTOR_USD!#REF!*2.5613</f>
        <v>#REF!</v>
      </c>
      <c r="H44" s="37" t="e">
        <f>(G44-F44)/F44*100</f>
        <v>#REF!</v>
      </c>
      <c r="I44" s="37" t="e">
        <f t="shared" ref="I44:I45" si="3">G44/G$45*100</f>
        <v>#REF!</v>
      </c>
      <c r="J44" s="36" t="e">
        <f>SEKTOR_USD!#REF!*2.0809</f>
        <v>#REF!</v>
      </c>
      <c r="K44" s="36" t="e">
        <f>SEKTOR_USD!#REF!*2.3856</f>
        <v>#REF!</v>
      </c>
      <c r="L44" s="37" t="e">
        <f>(K44-J44)/J44*100</f>
        <v>#REF!</v>
      </c>
      <c r="M44" s="37" t="e">
        <f t="shared" ref="M44:M45" si="4">K44/K$45*100</f>
        <v>#REF!</v>
      </c>
    </row>
    <row r="45" spans="1:13" s="19" customFormat="1" ht="18" hidden="1" x14ac:dyDescent="0.25">
      <c r="A45" s="39" t="s">
        <v>34</v>
      </c>
      <c r="B45" s="40" t="e">
        <f>SEKTOR_USD!#REF!*2.1157</f>
        <v>#REF!</v>
      </c>
      <c r="C45" s="40" t="e">
        <f>SEKTOR_USD!#REF!*2.7012</f>
        <v>#REF!</v>
      </c>
      <c r="D45" s="41" t="e">
        <f>(C45-B45)/B45*100</f>
        <v>#REF!</v>
      </c>
      <c r="E45" s="42" t="e">
        <f>C45/C$45*100</f>
        <v>#REF!</v>
      </c>
      <c r="F45" s="40" t="e">
        <f>SEKTOR_USD!#REF!*2.1642</f>
        <v>#REF!</v>
      </c>
      <c r="G45" s="40" t="e">
        <f>SEKTOR_USD!#REF!*2.5613</f>
        <v>#REF!</v>
      </c>
      <c r="H45" s="41" t="e">
        <f>(G45-F45)/F45*100</f>
        <v>#REF!</v>
      </c>
      <c r="I45" s="42" t="e">
        <f t="shared" si="3"/>
        <v>#REF!</v>
      </c>
      <c r="J45" s="40" t="e">
        <f>SEKTOR_USD!#REF!*2.0809</f>
        <v>#REF!</v>
      </c>
      <c r="K45" s="40" t="e">
        <f>SEKTOR_USD!#REF!*2.3856</f>
        <v>#REF!</v>
      </c>
      <c r="L45" s="41" t="e">
        <f>(K45-J45)/J45*100</f>
        <v>#REF!</v>
      </c>
      <c r="M45" s="42" t="e">
        <f t="shared" si="4"/>
        <v>#REF!</v>
      </c>
    </row>
    <row r="46" spans="1:13" s="19" customFormat="1" ht="18" hidden="1" x14ac:dyDescent="0.25">
      <c r="A46" s="20"/>
      <c r="B46" s="21"/>
      <c r="C46" s="21"/>
      <c r="D46" s="22"/>
      <c r="E46" s="23"/>
      <c r="F46" s="23"/>
      <c r="G46" s="23"/>
      <c r="H46" s="23"/>
      <c r="I46" s="23"/>
    </row>
    <row r="47" spans="1:13" hidden="1" x14ac:dyDescent="0.2">
      <c r="A47" s="1" t="s">
        <v>113</v>
      </c>
    </row>
    <row r="48" spans="1:13" hidden="1" x14ac:dyDescent="0.2">
      <c r="A48" s="1" t="s">
        <v>110</v>
      </c>
    </row>
    <row r="50" spans="1:3" x14ac:dyDescent="0.2">
      <c r="A50" s="24" t="s">
        <v>114</v>
      </c>
    </row>
    <row r="51" spans="1:3" x14ac:dyDescent="0.2">
      <c r="A51" s="76"/>
      <c r="B51" s="77">
        <v>2025</v>
      </c>
      <c r="C51" s="77">
        <v>2026</v>
      </c>
    </row>
    <row r="52" spans="1:3" x14ac:dyDescent="0.2">
      <c r="A52" s="79" t="s">
        <v>222</v>
      </c>
      <c r="B52" s="78">
        <v>35.523721999999999</v>
      </c>
      <c r="C52" s="78">
        <v>43.216484999999999</v>
      </c>
    </row>
    <row r="53" spans="1:3" x14ac:dyDescent="0.2">
      <c r="A53" s="77" t="s">
        <v>222</v>
      </c>
      <c r="B53" s="78">
        <v>35.523721999999999</v>
      </c>
      <c r="C53" s="78">
        <v>43.216484999999999</v>
      </c>
    </row>
    <row r="54" spans="1:3" x14ac:dyDescent="0.2">
      <c r="A54" s="77" t="s">
        <v>223</v>
      </c>
      <c r="B54" s="78">
        <v>33.326868249999997</v>
      </c>
      <c r="C54" s="78">
        <v>40.183318583333332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8"/>
  <sheetViews>
    <sheetView showGridLines="0" zoomScale="80" zoomScaleNormal="80" workbookViewId="0">
      <selection activeCell="I7" sqref="I7"/>
    </sheetView>
  </sheetViews>
  <sheetFormatPr defaultColWidth="9.140625" defaultRowHeight="12.75" x14ac:dyDescent="0.2"/>
  <cols>
    <col min="1" max="1" width="51" style="16" customWidth="1"/>
    <col min="2" max="2" width="14.42578125" style="16" customWidth="1"/>
    <col min="3" max="3" width="17.85546875" style="16" bestFit="1" customWidth="1"/>
    <col min="4" max="4" width="14.42578125" style="16" customWidth="1"/>
    <col min="5" max="5" width="17.85546875" style="16" bestFit="1" customWidth="1"/>
    <col min="6" max="6" width="19.85546875" style="16" bestFit="1" customWidth="1"/>
    <col min="7" max="7" width="19.85546875" style="16" customWidth="1"/>
    <col min="8" max="16384" width="9.140625" style="16"/>
  </cols>
  <sheetData>
    <row r="5" spans="1:7" ht="26.25" x14ac:dyDescent="0.2">
      <c r="A5" s="142" t="s">
        <v>36</v>
      </c>
      <c r="B5" s="143"/>
      <c r="C5" s="143"/>
      <c r="D5" s="143"/>
      <c r="E5" s="143"/>
      <c r="F5" s="143"/>
      <c r="G5" s="144"/>
    </row>
    <row r="6" spans="1:7" ht="50.25" customHeight="1" x14ac:dyDescent="0.2">
      <c r="A6" s="83"/>
      <c r="B6" s="145" t="s">
        <v>218</v>
      </c>
      <c r="C6" s="145"/>
      <c r="D6" s="145" t="s">
        <v>218</v>
      </c>
      <c r="E6" s="145"/>
      <c r="F6" s="145" t="s">
        <v>219</v>
      </c>
      <c r="G6" s="145"/>
    </row>
    <row r="7" spans="1:7" ht="30" x14ac:dyDescent="0.25">
      <c r="A7" s="84" t="s">
        <v>1</v>
      </c>
      <c r="B7" s="99" t="s">
        <v>37</v>
      </c>
      <c r="C7" s="99" t="s">
        <v>38</v>
      </c>
      <c r="D7" s="99" t="s">
        <v>37</v>
      </c>
      <c r="E7" s="99" t="s">
        <v>38</v>
      </c>
      <c r="F7" s="99" t="s">
        <v>37</v>
      </c>
      <c r="G7" s="99" t="s">
        <v>38</v>
      </c>
    </row>
    <row r="8" spans="1:7" ht="16.5" x14ac:dyDescent="0.25">
      <c r="A8" s="87" t="s">
        <v>2</v>
      </c>
      <c r="B8" s="100">
        <f>SEKTOR_USD!D8</f>
        <v>-0.71399793711100956</v>
      </c>
      <c r="C8" s="100">
        <f>SEKTOR_TL!D8</f>
        <v>20.786668099159524</v>
      </c>
      <c r="D8" s="100">
        <f>SEKTOR_USD!H8</f>
        <v>-0.71399793711100956</v>
      </c>
      <c r="E8" s="100">
        <f>SEKTOR_TL!H8</f>
        <v>20.786668099159524</v>
      </c>
      <c r="F8" s="100">
        <f>SEKTOR_USD!L8</f>
        <v>0.7556462745134791</v>
      </c>
      <c r="G8" s="100">
        <f>SEKTOR_TL!L8</f>
        <v>21.484449212188359</v>
      </c>
    </row>
    <row r="9" spans="1:7" s="18" customFormat="1" ht="15.75" x14ac:dyDescent="0.25">
      <c r="A9" s="90" t="s">
        <v>3</v>
      </c>
      <c r="B9" s="100">
        <f>SEKTOR_USD!D9</f>
        <v>-2.5906464674231193</v>
      </c>
      <c r="C9" s="100">
        <f>SEKTOR_TL!D9</f>
        <v>18.503625993928956</v>
      </c>
      <c r="D9" s="100">
        <f>SEKTOR_USD!H9</f>
        <v>-2.5906464674231193</v>
      </c>
      <c r="E9" s="100">
        <f>SEKTOR_TL!H9</f>
        <v>18.503625993928956</v>
      </c>
      <c r="F9" s="100">
        <f>SEKTOR_USD!L9</f>
        <v>-0.41602736720157779</v>
      </c>
      <c r="G9" s="100">
        <f>SEKTOR_TL!L9</f>
        <v>20.071723153815597</v>
      </c>
    </row>
    <row r="10" spans="1:7" ht="14.25" x14ac:dyDescent="0.2">
      <c r="A10" s="92" t="s">
        <v>4</v>
      </c>
      <c r="B10" s="101">
        <f>SEKTOR_USD!D10</f>
        <v>-9.3180855062679946</v>
      </c>
      <c r="C10" s="101">
        <f>SEKTOR_TL!D10</f>
        <v>10.319340903795263</v>
      </c>
      <c r="D10" s="101">
        <f>SEKTOR_USD!H10</f>
        <v>-9.3180855062679946</v>
      </c>
      <c r="E10" s="101">
        <f>SEKTOR_TL!H10</f>
        <v>10.319340903795263</v>
      </c>
      <c r="F10" s="101">
        <f>SEKTOR_USD!L10</f>
        <v>3.0074418345009226</v>
      </c>
      <c r="G10" s="101">
        <f>SEKTOR_TL!L10</f>
        <v>24.199514357006183</v>
      </c>
    </row>
    <row r="11" spans="1:7" ht="14.25" x14ac:dyDescent="0.2">
      <c r="A11" s="92" t="s">
        <v>5</v>
      </c>
      <c r="B11" s="101">
        <f>SEKTOR_USD!D11</f>
        <v>45.464557937060214</v>
      </c>
      <c r="C11" s="101">
        <f>SEKTOR_TL!D11</f>
        <v>76.965321542562265</v>
      </c>
      <c r="D11" s="101">
        <f>SEKTOR_USD!H11</f>
        <v>45.464557937060214</v>
      </c>
      <c r="E11" s="101">
        <f>SEKTOR_TL!H11</f>
        <v>76.965321542562265</v>
      </c>
      <c r="F11" s="101">
        <f>SEKTOR_USD!L11</f>
        <v>14.054235250129086</v>
      </c>
      <c r="G11" s="101">
        <f>SEKTOR_TL!L11</f>
        <v>37.519002279321093</v>
      </c>
    </row>
    <row r="12" spans="1:7" ht="14.25" x14ac:dyDescent="0.2">
      <c r="A12" s="92" t="s">
        <v>6</v>
      </c>
      <c r="B12" s="101">
        <f>SEKTOR_USD!D12</f>
        <v>-10.697847413334463</v>
      </c>
      <c r="C12" s="101">
        <f>SEKTOR_TL!D12</f>
        <v>8.6407876328201851</v>
      </c>
      <c r="D12" s="101">
        <f>SEKTOR_USD!H12</f>
        <v>-10.697847413334463</v>
      </c>
      <c r="E12" s="101">
        <f>SEKTOR_TL!H12</f>
        <v>8.6407876328201851</v>
      </c>
      <c r="F12" s="101">
        <f>SEKTOR_USD!L12</f>
        <v>-5.1309150871746798</v>
      </c>
      <c r="G12" s="101">
        <f>SEKTOR_TL!L12</f>
        <v>14.386825493612413</v>
      </c>
    </row>
    <row r="13" spans="1:7" ht="14.25" x14ac:dyDescent="0.2">
      <c r="A13" s="92" t="s">
        <v>7</v>
      </c>
      <c r="B13" s="101">
        <f>SEKTOR_USD!D13</f>
        <v>-14.820805345356487</v>
      </c>
      <c r="C13" s="101">
        <f>SEKTOR_TL!D13</f>
        <v>3.6249914382417989</v>
      </c>
      <c r="D13" s="101">
        <f>SEKTOR_USD!H13</f>
        <v>-14.820805345356487</v>
      </c>
      <c r="E13" s="101">
        <f>SEKTOR_TL!H13</f>
        <v>3.6249914382417989</v>
      </c>
      <c r="F13" s="101">
        <f>SEKTOR_USD!L13</f>
        <v>-7.2193898790105653</v>
      </c>
      <c r="G13" s="101">
        <f>SEKTOR_TL!L13</f>
        <v>11.86868165591166</v>
      </c>
    </row>
    <row r="14" spans="1:7" ht="14.25" x14ac:dyDescent="0.2">
      <c r="A14" s="92" t="s">
        <v>8</v>
      </c>
      <c r="B14" s="101">
        <f>SEKTOR_USD!D14</f>
        <v>-12.727385328735769</v>
      </c>
      <c r="C14" s="101">
        <f>SEKTOR_TL!D14</f>
        <v>6.1717475114648943</v>
      </c>
      <c r="D14" s="101">
        <f>SEKTOR_USD!H14</f>
        <v>-12.727385328735769</v>
      </c>
      <c r="E14" s="101">
        <f>SEKTOR_TL!H14</f>
        <v>6.1717475114648943</v>
      </c>
      <c r="F14" s="101">
        <f>SEKTOR_USD!L14</f>
        <v>-15.482158448190267</v>
      </c>
      <c r="G14" s="101">
        <f>SEKTOR_TL!L14</f>
        <v>1.9059855122168179</v>
      </c>
    </row>
    <row r="15" spans="1:7" ht="14.25" x14ac:dyDescent="0.2">
      <c r="A15" s="92" t="s">
        <v>9</v>
      </c>
      <c r="B15" s="101">
        <f>SEKTOR_USD!D15</f>
        <v>-41.510675038237196</v>
      </c>
      <c r="C15" s="101">
        <f>SEKTOR_TL!D15</f>
        <v>-28.844645421159765</v>
      </c>
      <c r="D15" s="101">
        <f>SEKTOR_USD!H15</f>
        <v>-41.510675038237196</v>
      </c>
      <c r="E15" s="101">
        <f>SEKTOR_TL!H15</f>
        <v>-28.844645421159765</v>
      </c>
      <c r="F15" s="101">
        <f>SEKTOR_USD!L15</f>
        <v>-39.208278892683424</v>
      </c>
      <c r="G15" s="101">
        <f>SEKTOR_TL!L15</f>
        <v>-26.701390656937846</v>
      </c>
    </row>
    <row r="16" spans="1:7" ht="14.25" x14ac:dyDescent="0.2">
      <c r="A16" s="92" t="s">
        <v>10</v>
      </c>
      <c r="B16" s="101">
        <f>SEKTOR_USD!D16</f>
        <v>-25.678301205691461</v>
      </c>
      <c r="C16" s="101">
        <f>SEKTOR_TL!D16</f>
        <v>-9.5837260206362025</v>
      </c>
      <c r="D16" s="101">
        <f>SEKTOR_USD!H16</f>
        <v>-25.678301205691461</v>
      </c>
      <c r="E16" s="101">
        <f>SEKTOR_TL!H16</f>
        <v>-9.5837260206362025</v>
      </c>
      <c r="F16" s="101">
        <f>SEKTOR_USD!L16</f>
        <v>3.8788061844975887</v>
      </c>
      <c r="G16" s="101">
        <f>SEKTOR_TL!L16</f>
        <v>25.250147468266949</v>
      </c>
    </row>
    <row r="17" spans="1:7" ht="14.25" x14ac:dyDescent="0.2">
      <c r="A17" s="102" t="s">
        <v>11</v>
      </c>
      <c r="B17" s="101">
        <f>SEKTOR_USD!D17</f>
        <v>-18.460627194410229</v>
      </c>
      <c r="C17" s="101">
        <f>SEKTOR_TL!D17</f>
        <v>-0.80304418095100538</v>
      </c>
      <c r="D17" s="101">
        <f>SEKTOR_USD!H17</f>
        <v>-18.460627194410229</v>
      </c>
      <c r="E17" s="101">
        <f>SEKTOR_TL!H17</f>
        <v>-0.80304418095100538</v>
      </c>
      <c r="F17" s="101">
        <f>SEKTOR_USD!L17</f>
        <v>7.9227086199915071</v>
      </c>
      <c r="G17" s="101">
        <f>SEKTOR_TL!L17</f>
        <v>30.126015751671265</v>
      </c>
    </row>
    <row r="18" spans="1:7" s="18" customFormat="1" ht="15.75" x14ac:dyDescent="0.25">
      <c r="A18" s="90" t="s">
        <v>12</v>
      </c>
      <c r="B18" s="100">
        <f>SEKTOR_USD!D18</f>
        <v>27.857227599797231</v>
      </c>
      <c r="C18" s="100">
        <f>SEKTOR_TL!D18</f>
        <v>55.545073759675965</v>
      </c>
      <c r="D18" s="100">
        <f>SEKTOR_USD!H18</f>
        <v>27.857227599797231</v>
      </c>
      <c r="E18" s="100">
        <f>SEKTOR_TL!H18</f>
        <v>55.545073759675965</v>
      </c>
      <c r="F18" s="100">
        <f>SEKTOR_USD!L18</f>
        <v>8.7720404414488975</v>
      </c>
      <c r="G18" s="100">
        <f>SEKTOR_TL!L18</f>
        <v>31.150083507110164</v>
      </c>
    </row>
    <row r="19" spans="1:7" ht="14.25" x14ac:dyDescent="0.2">
      <c r="A19" s="92" t="s">
        <v>13</v>
      </c>
      <c r="B19" s="101">
        <f>SEKTOR_USD!D19</f>
        <v>27.857227599797231</v>
      </c>
      <c r="C19" s="101">
        <f>SEKTOR_TL!D19</f>
        <v>55.545073759675965</v>
      </c>
      <c r="D19" s="101">
        <f>SEKTOR_USD!H19</f>
        <v>27.857227599797231</v>
      </c>
      <c r="E19" s="101">
        <f>SEKTOR_TL!H19</f>
        <v>55.545073759675965</v>
      </c>
      <c r="F19" s="101">
        <f>SEKTOR_USD!L19</f>
        <v>8.7720404414488975</v>
      </c>
      <c r="G19" s="101">
        <f>SEKTOR_TL!L19</f>
        <v>31.150083507110164</v>
      </c>
    </row>
    <row r="20" spans="1:7" s="18" customFormat="1" ht="15.75" x14ac:dyDescent="0.25">
      <c r="A20" s="90" t="s">
        <v>109</v>
      </c>
      <c r="B20" s="100">
        <f>SEKTOR_USD!D20</f>
        <v>-7.5478515673965312</v>
      </c>
      <c r="C20" s="100">
        <f>SEKTOR_TL!D20</f>
        <v>12.472924035251191</v>
      </c>
      <c r="D20" s="100">
        <f>SEKTOR_USD!H20</f>
        <v>-7.5478515673965312</v>
      </c>
      <c r="E20" s="100">
        <f>SEKTOR_TL!H20</f>
        <v>12.472924035251191</v>
      </c>
      <c r="F20" s="100">
        <f>SEKTOR_USD!L20</f>
        <v>0.52894126816295906</v>
      </c>
      <c r="G20" s="100">
        <f>SEKTOR_TL!L20</f>
        <v>21.211103411248306</v>
      </c>
    </row>
    <row r="21" spans="1:7" ht="14.25" x14ac:dyDescent="0.2">
      <c r="A21" s="92" t="s">
        <v>108</v>
      </c>
      <c r="B21" s="101">
        <f>SEKTOR_USD!D21</f>
        <v>-7.5478515673965312</v>
      </c>
      <c r="C21" s="101">
        <f>SEKTOR_TL!D21</f>
        <v>12.472924035251191</v>
      </c>
      <c r="D21" s="101">
        <f>SEKTOR_USD!H21</f>
        <v>-7.5478515673965312</v>
      </c>
      <c r="E21" s="101">
        <f>SEKTOR_TL!H21</f>
        <v>12.472924035251191</v>
      </c>
      <c r="F21" s="101">
        <f>SEKTOR_USD!L21</f>
        <v>0.52894126816295906</v>
      </c>
      <c r="G21" s="101">
        <f>SEKTOR_TL!L21</f>
        <v>21.211103411248306</v>
      </c>
    </row>
    <row r="22" spans="1:7" ht="16.5" x14ac:dyDescent="0.25">
      <c r="A22" s="87" t="s">
        <v>14</v>
      </c>
      <c r="B22" s="100">
        <f>SEKTOR_USD!D22</f>
        <v>-5.6456323087688496</v>
      </c>
      <c r="C22" s="100">
        <f>SEKTOR_TL!D22</f>
        <v>14.787074282716665</v>
      </c>
      <c r="D22" s="100">
        <f>SEKTOR_USD!H22</f>
        <v>-5.6456323087688496</v>
      </c>
      <c r="E22" s="100">
        <f>SEKTOR_TL!H22</f>
        <v>14.787074282716665</v>
      </c>
      <c r="F22" s="100">
        <f>SEKTOR_USD!L22</f>
        <v>4.78860967607537</v>
      </c>
      <c r="G22" s="100">
        <f>SEKTOR_TL!L22</f>
        <v>26.347127936880259</v>
      </c>
    </row>
    <row r="23" spans="1:7" s="18" customFormat="1" ht="15.75" x14ac:dyDescent="0.25">
      <c r="A23" s="90" t="s">
        <v>15</v>
      </c>
      <c r="B23" s="100">
        <f>SEKTOR_USD!D23</f>
        <v>-11.672558926755585</v>
      </c>
      <c r="C23" s="100">
        <f>SEKTOR_TL!D23</f>
        <v>7.4549995698719629</v>
      </c>
      <c r="D23" s="100">
        <f>SEKTOR_USD!H23</f>
        <v>-11.672558926755585</v>
      </c>
      <c r="E23" s="100">
        <f>SEKTOR_TL!H23</f>
        <v>7.4549995698719629</v>
      </c>
      <c r="F23" s="100">
        <f>SEKTOR_USD!L23</f>
        <v>-2.6380454420815158</v>
      </c>
      <c r="G23" s="100">
        <f>SEKTOR_TL!L23</f>
        <v>17.392561717732399</v>
      </c>
    </row>
    <row r="24" spans="1:7" ht="14.25" x14ac:dyDescent="0.2">
      <c r="A24" s="92" t="s">
        <v>16</v>
      </c>
      <c r="B24" s="101">
        <f>SEKTOR_USD!D24</f>
        <v>-11.57770436945596</v>
      </c>
      <c r="C24" s="101">
        <f>SEKTOR_TL!D24</f>
        <v>7.5703951512449059</v>
      </c>
      <c r="D24" s="101">
        <f>SEKTOR_USD!H24</f>
        <v>-11.57770436945596</v>
      </c>
      <c r="E24" s="101">
        <f>SEKTOR_TL!H24</f>
        <v>7.5703951512449059</v>
      </c>
      <c r="F24" s="101">
        <f>SEKTOR_USD!L24</f>
        <v>-2.295169567398069</v>
      </c>
      <c r="G24" s="101">
        <f>SEKTOR_TL!L24</f>
        <v>17.805978616181729</v>
      </c>
    </row>
    <row r="25" spans="1:7" ht="14.25" x14ac:dyDescent="0.2">
      <c r="A25" s="92" t="s">
        <v>17</v>
      </c>
      <c r="B25" s="101">
        <f>SEKTOR_USD!D25</f>
        <v>-15.395082751837974</v>
      </c>
      <c r="C25" s="101">
        <f>SEKTOR_TL!D25</f>
        <v>2.9263526266035798</v>
      </c>
      <c r="D25" s="101">
        <f>SEKTOR_USD!H25</f>
        <v>-15.395082751837974</v>
      </c>
      <c r="E25" s="101">
        <f>SEKTOR_TL!H25</f>
        <v>2.9263526266035798</v>
      </c>
      <c r="F25" s="101">
        <f>SEKTOR_USD!L25</f>
        <v>-6.9520030752352611</v>
      </c>
      <c r="G25" s="101">
        <f>SEKTOR_TL!L25</f>
        <v>12.191078859287709</v>
      </c>
    </row>
    <row r="26" spans="1:7" ht="14.25" x14ac:dyDescent="0.2">
      <c r="A26" s="92" t="s">
        <v>18</v>
      </c>
      <c r="B26" s="101">
        <f>SEKTOR_USD!D26</f>
        <v>-9.9648315486197134</v>
      </c>
      <c r="C26" s="101">
        <f>SEKTOR_TL!D26</f>
        <v>9.5325401671465961</v>
      </c>
      <c r="D26" s="101">
        <f>SEKTOR_USD!H26</f>
        <v>-9.9648315486197134</v>
      </c>
      <c r="E26" s="101">
        <f>SEKTOR_TL!H26</f>
        <v>9.5325401671465961</v>
      </c>
      <c r="F26" s="101">
        <f>SEKTOR_USD!L26</f>
        <v>-1.4686976790180106</v>
      </c>
      <c r="G26" s="101">
        <f>SEKTOR_TL!L26</f>
        <v>18.802483386501542</v>
      </c>
    </row>
    <row r="27" spans="1:7" s="18" customFormat="1" ht="15.75" x14ac:dyDescent="0.25">
      <c r="A27" s="90" t="s">
        <v>19</v>
      </c>
      <c r="B27" s="100">
        <f>SEKTOR_USD!D27</f>
        <v>-10.37286635811714</v>
      </c>
      <c r="C27" s="100">
        <f>SEKTOR_TL!D27</f>
        <v>9.0361442595296051</v>
      </c>
      <c r="D27" s="100">
        <f>SEKTOR_USD!H27</f>
        <v>-10.37286635811714</v>
      </c>
      <c r="E27" s="100">
        <f>SEKTOR_TL!H27</f>
        <v>9.0361442595296051</v>
      </c>
      <c r="F27" s="100">
        <f>SEKTOR_USD!L27</f>
        <v>2.365925358415482</v>
      </c>
      <c r="G27" s="100">
        <f>SEKTOR_TL!L27</f>
        <v>23.426016507114493</v>
      </c>
    </row>
    <row r="28" spans="1:7" ht="14.25" x14ac:dyDescent="0.2">
      <c r="A28" s="92" t="s">
        <v>20</v>
      </c>
      <c r="B28" s="101">
        <f>SEKTOR_USD!D28</f>
        <v>-10.37286635811714</v>
      </c>
      <c r="C28" s="101">
        <f>SEKTOR_TL!D28</f>
        <v>9.0361442595296051</v>
      </c>
      <c r="D28" s="101">
        <f>SEKTOR_USD!H28</f>
        <v>-10.37286635811714</v>
      </c>
      <c r="E28" s="101">
        <f>SEKTOR_TL!H28</f>
        <v>9.0361442595296051</v>
      </c>
      <c r="F28" s="101">
        <f>SEKTOR_USD!L28</f>
        <v>2.365925358415482</v>
      </c>
      <c r="G28" s="101">
        <f>SEKTOR_TL!L28</f>
        <v>23.426016507114493</v>
      </c>
    </row>
    <row r="29" spans="1:7" s="18" customFormat="1" ht="15.75" x14ac:dyDescent="0.25">
      <c r="A29" s="90" t="s">
        <v>21</v>
      </c>
      <c r="B29" s="100">
        <f>SEKTOR_USD!D29</f>
        <v>-3.9353638706999297</v>
      </c>
      <c r="C29" s="100">
        <f>SEKTOR_TL!D29</f>
        <v>16.867706213677565</v>
      </c>
      <c r="D29" s="100">
        <f>SEKTOR_USD!H29</f>
        <v>-3.9353638706999297</v>
      </c>
      <c r="E29" s="100">
        <f>SEKTOR_TL!H29</f>
        <v>16.867706213677565</v>
      </c>
      <c r="F29" s="100">
        <f>SEKTOR_USD!L29</f>
        <v>6.060470700085725</v>
      </c>
      <c r="G29" s="100">
        <f>SEKTOR_TL!L29</f>
        <v>27.880653269598316</v>
      </c>
    </row>
    <row r="30" spans="1:7" ht="14.25" x14ac:dyDescent="0.2">
      <c r="A30" s="92" t="s">
        <v>22</v>
      </c>
      <c r="B30" s="101">
        <f>SEKTOR_USD!D30</f>
        <v>-4.8590027119403958</v>
      </c>
      <c r="C30" s="101">
        <f>SEKTOR_TL!D30</f>
        <v>15.744050755280339</v>
      </c>
      <c r="D30" s="101">
        <f>SEKTOR_USD!H30</f>
        <v>-4.8590027119403958</v>
      </c>
      <c r="E30" s="101">
        <f>SEKTOR_TL!H30</f>
        <v>15.744050755280339</v>
      </c>
      <c r="F30" s="101">
        <f>SEKTOR_USD!L30</f>
        <v>-6.7098882555013395</v>
      </c>
      <c r="G30" s="101">
        <f>SEKTOR_TL!L30</f>
        <v>12.483004787104662</v>
      </c>
    </row>
    <row r="31" spans="1:7" ht="14.25" x14ac:dyDescent="0.2">
      <c r="A31" s="92" t="s">
        <v>23</v>
      </c>
      <c r="B31" s="101">
        <f>SEKTOR_USD!D31</f>
        <v>2.1803611892049179</v>
      </c>
      <c r="C31" s="101">
        <f>SEKTOR_TL!D31</f>
        <v>24.307808923509103</v>
      </c>
      <c r="D31" s="101">
        <f>SEKTOR_USD!H31</f>
        <v>2.1803611892049179</v>
      </c>
      <c r="E31" s="101">
        <f>SEKTOR_TL!H31</f>
        <v>24.307808923509103</v>
      </c>
      <c r="F31" s="101">
        <f>SEKTOR_USD!L31</f>
        <v>11.137526931765803</v>
      </c>
      <c r="G31" s="101">
        <f>SEKTOR_TL!L31</f>
        <v>34.002229605325546</v>
      </c>
    </row>
    <row r="32" spans="1:7" ht="14.25" x14ac:dyDescent="0.2">
      <c r="A32" s="92" t="s">
        <v>24</v>
      </c>
      <c r="B32" s="101">
        <f>SEKTOR_USD!D32</f>
        <v>102.56785661729096</v>
      </c>
      <c r="C32" s="101">
        <f>SEKTOR_TL!D32</f>
        <v>146.43450190786044</v>
      </c>
      <c r="D32" s="101">
        <f>SEKTOR_USD!H32</f>
        <v>102.56785661729096</v>
      </c>
      <c r="E32" s="101">
        <f>SEKTOR_TL!H32</f>
        <v>146.43450190786044</v>
      </c>
      <c r="F32" s="101">
        <f>SEKTOR_USD!L32</f>
        <v>27.443415902460956</v>
      </c>
      <c r="G32" s="101">
        <f>SEKTOR_TL!L32</f>
        <v>53.662784757965923</v>
      </c>
    </row>
    <row r="33" spans="1:7" ht="14.25" x14ac:dyDescent="0.2">
      <c r="A33" s="92" t="s">
        <v>104</v>
      </c>
      <c r="B33" s="101">
        <f>SEKTOR_USD!D33</f>
        <v>9.7125719175376144</v>
      </c>
      <c r="C33" s="101">
        <f>SEKTOR_TL!D33</f>
        <v>33.471141300612736</v>
      </c>
      <c r="D33" s="101">
        <f>SEKTOR_USD!H33</f>
        <v>9.7125719175376144</v>
      </c>
      <c r="E33" s="101">
        <f>SEKTOR_TL!H33</f>
        <v>33.471141300612736</v>
      </c>
      <c r="F33" s="101">
        <f>SEKTOR_USD!L33</f>
        <v>7.0096169663284318</v>
      </c>
      <c r="G33" s="101">
        <f>SEKTOR_TL!L33</f>
        <v>29.025070636165978</v>
      </c>
    </row>
    <row r="34" spans="1:7" ht="14.25" x14ac:dyDescent="0.2">
      <c r="A34" s="92" t="s">
        <v>25</v>
      </c>
      <c r="B34" s="101">
        <f>SEKTOR_USD!D34</f>
        <v>2.9697031790194903</v>
      </c>
      <c r="C34" s="101">
        <f>SEKTOR_TL!D34</f>
        <v>25.268085165471927</v>
      </c>
      <c r="D34" s="101">
        <f>SEKTOR_USD!H34</f>
        <v>2.9697031790194903</v>
      </c>
      <c r="E34" s="101">
        <f>SEKTOR_TL!H34</f>
        <v>25.268085165471927</v>
      </c>
      <c r="F34" s="101">
        <f>SEKTOR_USD!L34</f>
        <v>1.2083859399668138</v>
      </c>
      <c r="G34" s="101">
        <f>SEKTOR_TL!L34</f>
        <v>22.030332553993894</v>
      </c>
    </row>
    <row r="35" spans="1:7" ht="14.25" x14ac:dyDescent="0.2">
      <c r="A35" s="92" t="s">
        <v>26</v>
      </c>
      <c r="B35" s="101">
        <f>SEKTOR_USD!D35</f>
        <v>6.3322608127440656</v>
      </c>
      <c r="C35" s="101">
        <f>SEKTOR_TL!D35</f>
        <v>29.358814215189543</v>
      </c>
      <c r="D35" s="101">
        <f>SEKTOR_USD!H35</f>
        <v>6.3322608127440656</v>
      </c>
      <c r="E35" s="101">
        <f>SEKTOR_TL!H35</f>
        <v>29.358814215189543</v>
      </c>
      <c r="F35" s="101">
        <f>SEKTOR_USD!L35</f>
        <v>6.4526573311596156</v>
      </c>
      <c r="G35" s="101">
        <f>SEKTOR_TL!L35</f>
        <v>28.353525794623735</v>
      </c>
    </row>
    <row r="36" spans="1:7" ht="14.25" x14ac:dyDescent="0.2">
      <c r="A36" s="92" t="s">
        <v>27</v>
      </c>
      <c r="B36" s="101">
        <f>SEKTOR_USD!D36</f>
        <v>-12.941272610761992</v>
      </c>
      <c r="C36" s="101">
        <f>SEKTOR_TL!D36</f>
        <v>5.9115423303924368</v>
      </c>
      <c r="D36" s="101">
        <f>SEKTOR_USD!H36</f>
        <v>-12.941272610761992</v>
      </c>
      <c r="E36" s="101">
        <f>SEKTOR_TL!H36</f>
        <v>5.9115423303924368</v>
      </c>
      <c r="F36" s="101">
        <f>SEKTOR_USD!L36</f>
        <v>0.71071388878938491</v>
      </c>
      <c r="G36" s="101">
        <f>SEKTOR_TL!L36</f>
        <v>21.430272733417034</v>
      </c>
    </row>
    <row r="37" spans="1:7" ht="14.25" x14ac:dyDescent="0.2">
      <c r="A37" s="92" t="s">
        <v>105</v>
      </c>
      <c r="B37" s="101">
        <f>SEKTOR_USD!D37</f>
        <v>0.11524166063385684</v>
      </c>
      <c r="C37" s="101">
        <f>SEKTOR_TL!D37</f>
        <v>21.795481889486627</v>
      </c>
      <c r="D37" s="101">
        <f>SEKTOR_USD!H37</f>
        <v>0.11524166063385684</v>
      </c>
      <c r="E37" s="101">
        <f>SEKTOR_TL!H37</f>
        <v>21.795481889486627</v>
      </c>
      <c r="F37" s="101">
        <f>SEKTOR_USD!L37</f>
        <v>4.5036423873637066</v>
      </c>
      <c r="G37" s="101">
        <f>SEKTOR_TL!L37</f>
        <v>26.003533355408319</v>
      </c>
    </row>
    <row r="38" spans="1:7" ht="14.25" x14ac:dyDescent="0.2">
      <c r="A38" s="102" t="s">
        <v>28</v>
      </c>
      <c r="B38" s="101">
        <f>SEKTOR_USD!D38</f>
        <v>-58.984836724830394</v>
      </c>
      <c r="C38" s="101">
        <f>SEKTOR_TL!D38</f>
        <v>-50.102886503449206</v>
      </c>
      <c r="D38" s="101">
        <f>SEKTOR_USD!H38</f>
        <v>-58.984836724830394</v>
      </c>
      <c r="E38" s="101">
        <f>SEKTOR_TL!H38</f>
        <v>-50.102886503449206</v>
      </c>
      <c r="F38" s="101">
        <f>SEKTOR_USD!L38</f>
        <v>-11.629052294406282</v>
      </c>
      <c r="G38" s="101">
        <f>SEKTOR_TL!L38</f>
        <v>6.5518043437808453</v>
      </c>
    </row>
    <row r="39" spans="1:7" ht="14.25" x14ac:dyDescent="0.2">
      <c r="A39" s="102" t="s">
        <v>106</v>
      </c>
      <c r="B39" s="101">
        <f>SEKTOR_USD!D39</f>
        <v>44.209988689955424</v>
      </c>
      <c r="C39" s="101">
        <f>SEKTOR_TL!D39</f>
        <v>75.439071758010854</v>
      </c>
      <c r="D39" s="101">
        <f>SEKTOR_USD!H39</f>
        <v>44.209988689955424</v>
      </c>
      <c r="E39" s="101">
        <f>SEKTOR_TL!H39</f>
        <v>75.439071758010854</v>
      </c>
      <c r="F39" s="101">
        <f>SEKTOR_USD!L39</f>
        <v>50.048582872529259</v>
      </c>
      <c r="G39" s="101">
        <f>SEKTOR_TL!L39</f>
        <v>80.918589869137719</v>
      </c>
    </row>
    <row r="40" spans="1:7" ht="14.25" x14ac:dyDescent="0.2">
      <c r="A40" s="102" t="s">
        <v>29</v>
      </c>
      <c r="B40" s="101">
        <f>SEKTOR_USD!D40</f>
        <v>-8.9257332922191424</v>
      </c>
      <c r="C40" s="101">
        <f>SEKTOR_TL!D40</f>
        <v>10.796658105330597</v>
      </c>
      <c r="D40" s="101">
        <f>SEKTOR_USD!H40</f>
        <v>-8.9257332922191424</v>
      </c>
      <c r="E40" s="101">
        <f>SEKTOR_TL!H40</f>
        <v>10.796658105330597</v>
      </c>
      <c r="F40" s="101">
        <f>SEKTOR_USD!L40</f>
        <v>2.2287452085514463</v>
      </c>
      <c r="G40" s="101">
        <f>SEKTOR_TL!L40</f>
        <v>23.260613816890345</v>
      </c>
    </row>
    <row r="41" spans="1:7" ht="16.5" x14ac:dyDescent="0.25">
      <c r="A41" s="87" t="s">
        <v>30</v>
      </c>
      <c r="B41" s="100">
        <f>SEKTOR_USD!D41</f>
        <v>14.336256887184689</v>
      </c>
      <c r="C41" s="100">
        <f>SEKTOR_TL!D41</f>
        <v>39.096098396478922</v>
      </c>
      <c r="D41" s="100">
        <f>SEKTOR_USD!H41</f>
        <v>14.336256887184689</v>
      </c>
      <c r="E41" s="100">
        <f>SEKTOR_TL!H41</f>
        <v>39.096098396478922</v>
      </c>
      <c r="F41" s="100">
        <f>SEKTOR_USD!L41</f>
        <v>4.3085720676640786</v>
      </c>
      <c r="G41" s="100">
        <f>SEKTOR_TL!L41</f>
        <v>25.768330553157508</v>
      </c>
    </row>
    <row r="42" spans="1:7" ht="14.25" x14ac:dyDescent="0.2">
      <c r="A42" s="92" t="s">
        <v>31</v>
      </c>
      <c r="B42" s="101">
        <f>SEKTOR_USD!D42</f>
        <v>14.336256887184689</v>
      </c>
      <c r="C42" s="101">
        <f>SEKTOR_TL!D42</f>
        <v>39.096098396478922</v>
      </c>
      <c r="D42" s="101">
        <f>SEKTOR_USD!H42</f>
        <v>14.336256887184689</v>
      </c>
      <c r="E42" s="101">
        <f>SEKTOR_TL!H42</f>
        <v>39.096098396478922</v>
      </c>
      <c r="F42" s="101">
        <f>SEKTOR_USD!L42</f>
        <v>4.3085720676640786</v>
      </c>
      <c r="G42" s="101">
        <f>SEKTOR_TL!L42</f>
        <v>25.768330553157508</v>
      </c>
    </row>
    <row r="43" spans="1:7" ht="18" x14ac:dyDescent="0.25">
      <c r="A43" s="103" t="s">
        <v>39</v>
      </c>
      <c r="B43" s="104">
        <f>SEKTOR_USD!D43</f>
        <v>-4.3444705651054303</v>
      </c>
      <c r="C43" s="104">
        <f>SEKTOR_TL!D43</f>
        <v>16.370006301428102</v>
      </c>
      <c r="D43" s="104">
        <f>SEKTOR_USD!H43</f>
        <v>-4.3444705651054303</v>
      </c>
      <c r="E43" s="104">
        <f>SEKTOR_TL!H43</f>
        <v>16.370006301428102</v>
      </c>
      <c r="F43" s="104">
        <f>SEKTOR_USD!L43</f>
        <v>4.134905979531557</v>
      </c>
      <c r="G43" s="104">
        <f>SEKTOR_TL!L43</f>
        <v>25.558935548076288</v>
      </c>
    </row>
    <row r="44" spans="1:7" ht="14.25" hidden="1" x14ac:dyDescent="0.2">
      <c r="A44" s="38" t="s">
        <v>33</v>
      </c>
      <c r="B44" s="43"/>
      <c r="C44" s="43"/>
      <c r="D44" s="37" t="e">
        <f>SEKTOR_USD!#REF!</f>
        <v>#REF!</v>
      </c>
      <c r="E44" s="37" t="e">
        <f>SEKTOR_TL!H44</f>
        <v>#REF!</v>
      </c>
      <c r="F44" s="37" t="e">
        <f>SEKTOR_USD!#REF!</f>
        <v>#REF!</v>
      </c>
      <c r="G44" s="37" t="e">
        <f>SEKTOR_TL!L44</f>
        <v>#REF!</v>
      </c>
    </row>
    <row r="45" spans="1:7" s="19" customFormat="1" ht="18" hidden="1" x14ac:dyDescent="0.25">
      <c r="A45" s="39" t="s">
        <v>39</v>
      </c>
      <c r="B45" s="44" t="e">
        <f>SEKTOR_USD!#REF!</f>
        <v>#REF!</v>
      </c>
      <c r="C45" s="44" t="e">
        <f>SEKTOR_TL!D45</f>
        <v>#REF!</v>
      </c>
      <c r="D45" s="44" t="e">
        <f>SEKTOR_USD!#REF!</f>
        <v>#REF!</v>
      </c>
      <c r="E45" s="44" t="e">
        <f>SEKTOR_TL!H45</f>
        <v>#REF!</v>
      </c>
      <c r="F45" s="44" t="e">
        <f>SEKTOR_USD!#REF!</f>
        <v>#REF!</v>
      </c>
      <c r="G45" s="44" t="e">
        <f>SEKTOR_TL!L45</f>
        <v>#REF!</v>
      </c>
    </row>
    <row r="46" spans="1:7" s="19" customFormat="1" ht="18" x14ac:dyDescent="0.25">
      <c r="A46" s="20"/>
      <c r="B46" s="22"/>
      <c r="C46" s="22"/>
      <c r="D46" s="22"/>
      <c r="E46" s="22"/>
    </row>
    <row r="47" spans="1:7" x14ac:dyDescent="0.2">
      <c r="A47" s="18" t="s">
        <v>35</v>
      </c>
    </row>
    <row r="48" spans="1:7" x14ac:dyDescent="0.2">
      <c r="A48" s="25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>
      <selection activeCell="O6" sqref="O6"/>
    </sheetView>
  </sheetViews>
  <sheetFormatPr defaultColWidth="9.140625" defaultRowHeight="12.75" x14ac:dyDescent="0.2"/>
  <cols>
    <col min="1" max="1" width="32.28515625" customWidth="1"/>
    <col min="2" max="2" width="12.7109375" bestFit="1" customWidth="1"/>
    <col min="3" max="3" width="12.85546875" customWidth="1"/>
    <col min="4" max="4" width="12.140625" bestFit="1" customWidth="1"/>
    <col min="5" max="5" width="13.5703125" bestFit="1" customWidth="1"/>
    <col min="6" max="7" width="12.7109375" bestFit="1" customWidth="1"/>
    <col min="8" max="8" width="12.140625" bestFit="1" customWidth="1"/>
    <col min="9" max="9" width="15" bestFit="1" customWidth="1"/>
    <col min="10" max="11" width="14.140625" bestFit="1" customWidth="1"/>
    <col min="12" max="12" width="10.28515625" customWidth="1"/>
    <col min="13" max="13" width="15" bestFit="1" customWidth="1"/>
  </cols>
  <sheetData>
    <row r="2" spans="1:13" ht="26.25" x14ac:dyDescent="0.4">
      <c r="C2" s="138" t="s">
        <v>118</v>
      </c>
      <c r="D2" s="138"/>
      <c r="E2" s="138"/>
      <c r="F2" s="138"/>
      <c r="G2" s="138"/>
      <c r="H2" s="138"/>
      <c r="I2" s="138"/>
      <c r="J2" s="138"/>
      <c r="K2" s="138"/>
    </row>
    <row r="6" spans="1:13" ht="22.5" customHeight="1" x14ac:dyDescent="0.2">
      <c r="A6" s="146" t="s">
        <v>112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ht="24" customHeight="1" x14ac:dyDescent="0.2">
      <c r="A7" s="46"/>
      <c r="B7" s="134" t="s">
        <v>120</v>
      </c>
      <c r="C7" s="134"/>
      <c r="D7" s="134"/>
      <c r="E7" s="134"/>
      <c r="F7" s="134" t="s">
        <v>121</v>
      </c>
      <c r="G7" s="134"/>
      <c r="H7" s="134"/>
      <c r="I7" s="134"/>
      <c r="J7" s="134" t="s">
        <v>103</v>
      </c>
      <c r="K7" s="134"/>
      <c r="L7" s="134"/>
      <c r="M7" s="134"/>
    </row>
    <row r="8" spans="1:13" ht="60" x14ac:dyDescent="0.2">
      <c r="A8" s="47" t="s">
        <v>40</v>
      </c>
      <c r="B8" s="66">
        <v>2025</v>
      </c>
      <c r="C8" s="67">
        <v>2026</v>
      </c>
      <c r="D8" s="132" t="s">
        <v>216</v>
      </c>
      <c r="E8" s="132" t="s">
        <v>217</v>
      </c>
      <c r="F8" s="66">
        <v>2025</v>
      </c>
      <c r="G8" s="67">
        <v>2026</v>
      </c>
      <c r="H8" s="132" t="s">
        <v>216</v>
      </c>
      <c r="I8" s="132" t="s">
        <v>217</v>
      </c>
      <c r="J8" s="66" t="s">
        <v>122</v>
      </c>
      <c r="K8" s="66" t="s">
        <v>123</v>
      </c>
      <c r="L8" s="132" t="s">
        <v>216</v>
      </c>
      <c r="M8" s="132" t="s">
        <v>217</v>
      </c>
    </row>
    <row r="9" spans="1:13" ht="22.5" customHeight="1" x14ac:dyDescent="0.25">
      <c r="A9" s="48" t="s">
        <v>192</v>
      </c>
      <c r="B9" s="70">
        <v>5862435.1490500001</v>
      </c>
      <c r="C9" s="70">
        <v>5027322.84662</v>
      </c>
      <c r="D9" s="59">
        <f>(C9-B9)/B9*100</f>
        <v>-14.245143548672415</v>
      </c>
      <c r="E9" s="72">
        <f t="shared" ref="E9:E23" si="0">C9/C$23*100</f>
        <v>28.553434877682111</v>
      </c>
      <c r="F9" s="70">
        <v>5862435.1490500001</v>
      </c>
      <c r="G9" s="70">
        <v>5027322.84662</v>
      </c>
      <c r="H9" s="59">
        <f t="shared" ref="H9:H22" si="1">(G9-F9)/F9*100</f>
        <v>-14.245143548672415</v>
      </c>
      <c r="I9" s="61">
        <f t="shared" ref="I9:I23" si="2">G9/G$23*100</f>
        <v>28.553434877682111</v>
      </c>
      <c r="J9" s="70">
        <v>68889478.989209995</v>
      </c>
      <c r="K9" s="70">
        <v>69370242.474969998</v>
      </c>
      <c r="L9" s="59">
        <f t="shared" ref="L9:L23" si="3">(K9-J9)/J9*100</f>
        <v>0.69787650133818591</v>
      </c>
      <c r="M9" s="72">
        <f t="shared" ref="M9:M23" si="4">K9/K$23*100</f>
        <v>29.328329749198563</v>
      </c>
    </row>
    <row r="10" spans="1:13" ht="22.5" customHeight="1" x14ac:dyDescent="0.25">
      <c r="A10" s="48" t="s">
        <v>193</v>
      </c>
      <c r="B10" s="70">
        <v>3102603.75557</v>
      </c>
      <c r="C10" s="70">
        <v>3212649.2866500001</v>
      </c>
      <c r="D10" s="59">
        <f t="shared" ref="D10:D23" si="5">(C10-B10)/B10*100</f>
        <v>3.5468767444904645</v>
      </c>
      <c r="E10" s="72">
        <f t="shared" si="0"/>
        <v>18.246723950276355</v>
      </c>
      <c r="F10" s="70">
        <v>3102603.75557</v>
      </c>
      <c r="G10" s="70">
        <v>3212649.2866500001</v>
      </c>
      <c r="H10" s="59">
        <f t="shared" si="1"/>
        <v>3.5468767444904645</v>
      </c>
      <c r="I10" s="61">
        <f t="shared" si="2"/>
        <v>18.246723950276355</v>
      </c>
      <c r="J10" s="70">
        <v>38820742.716059998</v>
      </c>
      <c r="K10" s="70">
        <v>43396562.440169998</v>
      </c>
      <c r="L10" s="59">
        <f t="shared" si="3"/>
        <v>11.787048376632423</v>
      </c>
      <c r="M10" s="72">
        <f t="shared" si="4"/>
        <v>18.347185303355694</v>
      </c>
    </row>
    <row r="11" spans="1:13" ht="22.5" customHeight="1" x14ac:dyDescent="0.25">
      <c r="A11" s="48" t="s">
        <v>194</v>
      </c>
      <c r="B11" s="70">
        <v>1869049.5762799999</v>
      </c>
      <c r="C11" s="70">
        <v>2032769.6775100001</v>
      </c>
      <c r="D11" s="59">
        <f t="shared" si="5"/>
        <v>8.7595376445741451</v>
      </c>
      <c r="E11" s="72">
        <f t="shared" si="0"/>
        <v>11.545420570539282</v>
      </c>
      <c r="F11" s="70">
        <v>1869049.5762799999</v>
      </c>
      <c r="G11" s="70">
        <v>2032769.6775100001</v>
      </c>
      <c r="H11" s="59">
        <f t="shared" si="1"/>
        <v>8.7595376445741451</v>
      </c>
      <c r="I11" s="61">
        <f t="shared" si="2"/>
        <v>11.545420570539282</v>
      </c>
      <c r="J11" s="70">
        <v>27194141.518849999</v>
      </c>
      <c r="K11" s="70">
        <v>31525863.534729999</v>
      </c>
      <c r="L11" s="59">
        <f t="shared" si="3"/>
        <v>15.928879434849621</v>
      </c>
      <c r="M11" s="72">
        <f t="shared" si="4"/>
        <v>13.328494876004045</v>
      </c>
    </row>
    <row r="12" spans="1:13" ht="22.5" customHeight="1" x14ac:dyDescent="0.25">
      <c r="A12" s="48" t="s">
        <v>195</v>
      </c>
      <c r="B12" s="70">
        <v>1628233.8597800001</v>
      </c>
      <c r="C12" s="70">
        <v>1525299.2908300001</v>
      </c>
      <c r="D12" s="59">
        <f t="shared" si="5"/>
        <v>-6.3218540955724905</v>
      </c>
      <c r="E12" s="72">
        <f t="shared" si="0"/>
        <v>8.6631663210113139</v>
      </c>
      <c r="F12" s="70">
        <v>1628233.8597800001</v>
      </c>
      <c r="G12" s="70">
        <v>1525299.2908300001</v>
      </c>
      <c r="H12" s="59">
        <f t="shared" si="1"/>
        <v>-6.3218540955724905</v>
      </c>
      <c r="I12" s="61">
        <f t="shared" si="2"/>
        <v>8.6631663210113139</v>
      </c>
      <c r="J12" s="70">
        <v>20481981.212469999</v>
      </c>
      <c r="K12" s="70">
        <v>19696604.084860001</v>
      </c>
      <c r="L12" s="59">
        <f t="shared" si="3"/>
        <v>-3.8344783127319664</v>
      </c>
      <c r="M12" s="72">
        <f t="shared" si="4"/>
        <v>8.3273242089159254</v>
      </c>
    </row>
    <row r="13" spans="1:13" ht="22.5" customHeight="1" x14ac:dyDescent="0.25">
      <c r="A13" s="49" t="s">
        <v>196</v>
      </c>
      <c r="B13" s="70">
        <v>1471617.5413299999</v>
      </c>
      <c r="C13" s="70">
        <v>1447727.5873799999</v>
      </c>
      <c r="D13" s="59">
        <f t="shared" si="5"/>
        <v>-1.6233806188807072</v>
      </c>
      <c r="E13" s="72">
        <f t="shared" si="0"/>
        <v>8.2225861851444471</v>
      </c>
      <c r="F13" s="70">
        <v>1471617.5413299999</v>
      </c>
      <c r="G13" s="70">
        <v>1447727.5873799999</v>
      </c>
      <c r="H13" s="59">
        <f t="shared" si="1"/>
        <v>-1.6233806188807072</v>
      </c>
      <c r="I13" s="61">
        <f t="shared" si="2"/>
        <v>8.2225861851444471</v>
      </c>
      <c r="J13" s="70">
        <v>18390396.289179999</v>
      </c>
      <c r="K13" s="70">
        <v>18488759.451560002</v>
      </c>
      <c r="L13" s="59">
        <f t="shared" si="3"/>
        <v>0.53486157031795156</v>
      </c>
      <c r="M13" s="72">
        <f t="shared" si="4"/>
        <v>7.8166720268365006</v>
      </c>
    </row>
    <row r="14" spans="1:13" ht="22.5" customHeight="1" x14ac:dyDescent="0.25">
      <c r="A14" s="48" t="s">
        <v>197</v>
      </c>
      <c r="B14" s="70">
        <v>1497820.51196</v>
      </c>
      <c r="C14" s="70">
        <v>1415278.1690400001</v>
      </c>
      <c r="D14" s="59">
        <f t="shared" si="5"/>
        <v>-5.5108300534613255</v>
      </c>
      <c r="E14" s="72">
        <f t="shared" si="0"/>
        <v>8.0382848419329616</v>
      </c>
      <c r="F14" s="70">
        <v>1497820.51196</v>
      </c>
      <c r="G14" s="70">
        <v>1415278.1690400001</v>
      </c>
      <c r="H14" s="59">
        <f t="shared" si="1"/>
        <v>-5.5108300534613255</v>
      </c>
      <c r="I14" s="61">
        <f t="shared" si="2"/>
        <v>8.0382848419329616</v>
      </c>
      <c r="J14" s="70">
        <v>17392721.50398</v>
      </c>
      <c r="K14" s="70">
        <v>16717571.30029</v>
      </c>
      <c r="L14" s="59">
        <f t="shared" si="3"/>
        <v>-3.8817973572192499</v>
      </c>
      <c r="M14" s="72">
        <f t="shared" si="4"/>
        <v>7.0678496457259969</v>
      </c>
    </row>
    <row r="15" spans="1:13" ht="22.5" customHeight="1" x14ac:dyDescent="0.25">
      <c r="A15" s="48" t="s">
        <v>198</v>
      </c>
      <c r="B15" s="70">
        <v>1005421.0165</v>
      </c>
      <c r="C15" s="70">
        <v>923579.26754999999</v>
      </c>
      <c r="D15" s="59">
        <f t="shared" si="5"/>
        <v>-8.1400475628510041</v>
      </c>
      <c r="E15" s="72">
        <f t="shared" si="0"/>
        <v>5.2456071103721573</v>
      </c>
      <c r="F15" s="70">
        <v>1005421.0165</v>
      </c>
      <c r="G15" s="70">
        <v>923579.26754999999</v>
      </c>
      <c r="H15" s="59">
        <f t="shared" si="1"/>
        <v>-8.1400475628510041</v>
      </c>
      <c r="I15" s="61">
        <f t="shared" si="2"/>
        <v>5.2456071103721573</v>
      </c>
      <c r="J15" s="70">
        <v>12032003.18282</v>
      </c>
      <c r="K15" s="70">
        <v>12648311.171669999</v>
      </c>
      <c r="L15" s="59">
        <f t="shared" si="3"/>
        <v>5.1222392438359732</v>
      </c>
      <c r="M15" s="72">
        <f t="shared" si="4"/>
        <v>5.3474491017824599</v>
      </c>
    </row>
    <row r="16" spans="1:13" ht="22.5" customHeight="1" x14ac:dyDescent="0.25">
      <c r="A16" s="48" t="s">
        <v>199</v>
      </c>
      <c r="B16" s="70">
        <v>984018.55377999996</v>
      </c>
      <c r="C16" s="70">
        <v>913761.64740000002</v>
      </c>
      <c r="D16" s="59">
        <f t="shared" si="5"/>
        <v>-7.1397948859923126</v>
      </c>
      <c r="E16" s="72">
        <f t="shared" si="0"/>
        <v>5.189846462775134</v>
      </c>
      <c r="F16" s="70">
        <v>984018.55377999996</v>
      </c>
      <c r="G16" s="70">
        <v>913761.64740000002</v>
      </c>
      <c r="H16" s="59">
        <f t="shared" si="1"/>
        <v>-7.1397948859923126</v>
      </c>
      <c r="I16" s="61">
        <f t="shared" si="2"/>
        <v>5.189846462775134</v>
      </c>
      <c r="J16" s="70">
        <v>11724535.49815</v>
      </c>
      <c r="K16" s="70">
        <v>11932688.9362</v>
      </c>
      <c r="L16" s="59">
        <f t="shared" si="3"/>
        <v>1.7753661804584435</v>
      </c>
      <c r="M16" s="72">
        <f t="shared" si="4"/>
        <v>5.0448985534649218</v>
      </c>
    </row>
    <row r="17" spans="1:13" ht="22.5" customHeight="1" x14ac:dyDescent="0.25">
      <c r="A17" s="48" t="s">
        <v>200</v>
      </c>
      <c r="B17" s="70">
        <v>295633.55521999998</v>
      </c>
      <c r="C17" s="70">
        <v>302805.93286</v>
      </c>
      <c r="D17" s="59">
        <f t="shared" si="5"/>
        <v>2.426104044469036</v>
      </c>
      <c r="E17" s="72">
        <f t="shared" si="0"/>
        <v>1.719831757036814</v>
      </c>
      <c r="F17" s="70">
        <v>295633.55521999998</v>
      </c>
      <c r="G17" s="70">
        <v>302805.93286</v>
      </c>
      <c r="H17" s="59">
        <f t="shared" si="1"/>
        <v>2.426104044469036</v>
      </c>
      <c r="I17" s="61">
        <f t="shared" si="2"/>
        <v>1.719831757036814</v>
      </c>
      <c r="J17" s="70">
        <v>3517197.39249</v>
      </c>
      <c r="K17" s="70">
        <v>3598483.8349100002</v>
      </c>
      <c r="L17" s="59">
        <f t="shared" si="3"/>
        <v>2.311114030550713</v>
      </c>
      <c r="M17" s="72">
        <f t="shared" si="4"/>
        <v>1.5213658874766203</v>
      </c>
    </row>
    <row r="18" spans="1:13" ht="22.5" customHeight="1" x14ac:dyDescent="0.25">
      <c r="A18" s="48" t="s">
        <v>201</v>
      </c>
      <c r="B18" s="70">
        <v>203399.4418</v>
      </c>
      <c r="C18" s="70">
        <v>294794.36638000002</v>
      </c>
      <c r="D18" s="59">
        <f t="shared" si="5"/>
        <v>44.933714552603078</v>
      </c>
      <c r="E18" s="72">
        <f t="shared" si="0"/>
        <v>1.674328862407976</v>
      </c>
      <c r="F18" s="70">
        <v>203399.4418</v>
      </c>
      <c r="G18" s="70">
        <v>294794.36638000002</v>
      </c>
      <c r="H18" s="59">
        <f t="shared" si="1"/>
        <v>44.933714552603078</v>
      </c>
      <c r="I18" s="61">
        <f t="shared" si="2"/>
        <v>1.674328862407976</v>
      </c>
      <c r="J18" s="70">
        <v>2599375.9119699998</v>
      </c>
      <c r="K18" s="70">
        <v>3089987.56733</v>
      </c>
      <c r="L18" s="59">
        <f t="shared" si="3"/>
        <v>18.87420950162527</v>
      </c>
      <c r="M18" s="72">
        <f t="shared" si="4"/>
        <v>1.3063839920737905</v>
      </c>
    </row>
    <row r="19" spans="1:13" ht="22.5" customHeight="1" x14ac:dyDescent="0.25">
      <c r="A19" s="48" t="s">
        <v>202</v>
      </c>
      <c r="B19" s="70">
        <v>245116.45812</v>
      </c>
      <c r="C19" s="70">
        <v>236956.05432</v>
      </c>
      <c r="D19" s="59">
        <f t="shared" si="5"/>
        <v>-3.329194564326222</v>
      </c>
      <c r="E19" s="72">
        <f t="shared" si="0"/>
        <v>1.3458274855865922</v>
      </c>
      <c r="F19" s="70">
        <v>245116.45812</v>
      </c>
      <c r="G19" s="70">
        <v>236956.05432</v>
      </c>
      <c r="H19" s="59">
        <f t="shared" si="1"/>
        <v>-3.329194564326222</v>
      </c>
      <c r="I19" s="61">
        <f t="shared" si="2"/>
        <v>1.3458274855865922</v>
      </c>
      <c r="J19" s="70">
        <v>2665531.1727200001</v>
      </c>
      <c r="K19" s="70">
        <v>2733140.0093899998</v>
      </c>
      <c r="L19" s="59">
        <f t="shared" si="3"/>
        <v>2.536411405048745</v>
      </c>
      <c r="M19" s="72">
        <f t="shared" si="4"/>
        <v>1.155516091428398</v>
      </c>
    </row>
    <row r="20" spans="1:13" ht="22.5" customHeight="1" x14ac:dyDescent="0.25">
      <c r="A20" s="48" t="s">
        <v>203</v>
      </c>
      <c r="B20" s="70">
        <v>144181.13485</v>
      </c>
      <c r="C20" s="70">
        <v>126864.21532</v>
      </c>
      <c r="D20" s="59">
        <f t="shared" si="5"/>
        <v>-12.010530745243333</v>
      </c>
      <c r="E20" s="72">
        <f t="shared" si="0"/>
        <v>0.72054435749701273</v>
      </c>
      <c r="F20" s="70">
        <v>144181.13485</v>
      </c>
      <c r="G20" s="70">
        <v>126864.21532</v>
      </c>
      <c r="H20" s="59">
        <f t="shared" si="1"/>
        <v>-12.010530745243333</v>
      </c>
      <c r="I20" s="61">
        <f t="shared" si="2"/>
        <v>0.72054435749701273</v>
      </c>
      <c r="J20" s="70">
        <v>1989387.2442699999</v>
      </c>
      <c r="K20" s="70">
        <v>1771356.57048</v>
      </c>
      <c r="L20" s="59">
        <f t="shared" si="3"/>
        <v>-10.959689945634777</v>
      </c>
      <c r="M20" s="72">
        <f t="shared" si="4"/>
        <v>0.74889358533223704</v>
      </c>
    </row>
    <row r="21" spans="1:13" ht="22.5" customHeight="1" x14ac:dyDescent="0.25">
      <c r="A21" s="48" t="s">
        <v>204</v>
      </c>
      <c r="B21" s="70">
        <v>95807.539390000005</v>
      </c>
      <c r="C21" s="70">
        <v>146703.69918</v>
      </c>
      <c r="D21" s="59">
        <f t="shared" si="5"/>
        <v>53.123334670791387</v>
      </c>
      <c r="E21" s="72">
        <f t="shared" si="0"/>
        <v>0.83322568465391056</v>
      </c>
      <c r="F21" s="70">
        <v>95807.539390000005</v>
      </c>
      <c r="G21" s="70">
        <v>146703.69918</v>
      </c>
      <c r="H21" s="59">
        <f t="shared" si="1"/>
        <v>53.123334670791387</v>
      </c>
      <c r="I21" s="61">
        <f t="shared" si="2"/>
        <v>0.83322568465391056</v>
      </c>
      <c r="J21" s="70">
        <v>1367952.21113</v>
      </c>
      <c r="K21" s="70">
        <v>1547453.2056799999</v>
      </c>
      <c r="L21" s="59">
        <f t="shared" si="3"/>
        <v>13.121876121807116</v>
      </c>
      <c r="M21" s="72">
        <f t="shared" si="4"/>
        <v>0.6542317897189539</v>
      </c>
    </row>
    <row r="22" spans="1:13" ht="22.5" customHeight="1" x14ac:dyDescent="0.25">
      <c r="A22" s="48" t="s">
        <v>205</v>
      </c>
      <c r="B22" s="70">
        <v>1039.8895199999999</v>
      </c>
      <c r="C22" s="70">
        <v>206.26853</v>
      </c>
      <c r="D22" s="59">
        <f t="shared" si="5"/>
        <v>-80.164380346866068</v>
      </c>
      <c r="E22" s="72">
        <f t="shared" si="0"/>
        <v>1.1715330839812685E-3</v>
      </c>
      <c r="F22" s="70">
        <v>1039.8895199999999</v>
      </c>
      <c r="G22" s="70">
        <v>206.26853</v>
      </c>
      <c r="H22" s="59">
        <f t="shared" si="1"/>
        <v>-80.164380346866068</v>
      </c>
      <c r="I22" s="61">
        <f t="shared" si="2"/>
        <v>1.1715330839812685E-3</v>
      </c>
      <c r="J22" s="70">
        <v>72427.16979</v>
      </c>
      <c r="K22" s="70">
        <v>12784.8825</v>
      </c>
      <c r="L22" s="59">
        <f t="shared" si="3"/>
        <v>-82.347946858797172</v>
      </c>
      <c r="M22" s="72">
        <f t="shared" si="4"/>
        <v>5.4051886859131267E-3</v>
      </c>
    </row>
    <row r="23" spans="1:13" ht="24" customHeight="1" x14ac:dyDescent="0.2">
      <c r="A23" s="63" t="s">
        <v>41</v>
      </c>
      <c r="B23" s="71">
        <f>SUM(B9:B22)</f>
        <v>18406377.983149998</v>
      </c>
      <c r="C23" s="71">
        <f>SUM(C9:C22)</f>
        <v>17606718.309569992</v>
      </c>
      <c r="D23" s="69">
        <f t="shared" si="5"/>
        <v>-4.3444705651054711</v>
      </c>
      <c r="E23" s="73">
        <f t="shared" si="0"/>
        <v>100</v>
      </c>
      <c r="F23" s="62">
        <f>SUM(F9:F22)</f>
        <v>18406377.983149998</v>
      </c>
      <c r="G23" s="62">
        <f>SUM(G9:G22)</f>
        <v>17606718.309569992</v>
      </c>
      <c r="H23" s="69">
        <f>(G23-F23)/F23*100</f>
        <v>-4.3444705651054711</v>
      </c>
      <c r="I23" s="65">
        <f t="shared" si="2"/>
        <v>100</v>
      </c>
      <c r="J23" s="71">
        <f>SUM(J9:J22)</f>
        <v>227137872.01308998</v>
      </c>
      <c r="K23" s="71">
        <f>SUM(K9:K22)</f>
        <v>236529809.46473995</v>
      </c>
      <c r="L23" s="69">
        <f t="shared" si="3"/>
        <v>4.1349059795315446</v>
      </c>
      <c r="M23" s="73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L14" sqref="L14"/>
    </sheetView>
  </sheetViews>
  <sheetFormatPr defaultColWidth="9.140625" defaultRowHeight="12.75" x14ac:dyDescent="0.2"/>
  <cols>
    <col min="1" max="2" width="0" hidden="1" customWidth="1"/>
    <col min="10" max="10" width="11.5703125" bestFit="1" customWidth="1"/>
    <col min="11" max="11" width="12.140625" customWidth="1"/>
  </cols>
  <sheetData>
    <row r="7" spans="9:9" x14ac:dyDescent="0.2">
      <c r="I7" s="26"/>
    </row>
    <row r="8" spans="9:9" x14ac:dyDescent="0.2">
      <c r="I8" s="26"/>
    </row>
    <row r="9" spans="9:9" x14ac:dyDescent="0.2">
      <c r="I9" s="26"/>
    </row>
    <row r="10" spans="9:9" x14ac:dyDescent="0.2">
      <c r="I10" s="26"/>
    </row>
    <row r="17" spans="3:14" ht="12.75" customHeight="1" x14ac:dyDescent="0.2"/>
    <row r="21" spans="3:14" x14ac:dyDescent="0.2">
      <c r="C21" s="1"/>
    </row>
    <row r="22" spans="3:14" x14ac:dyDescent="0.2">
      <c r="C22" s="60"/>
    </row>
    <row r="24" spans="3:14" x14ac:dyDescent="0.2">
      <c r="H24" s="26"/>
      <c r="I24" s="26"/>
    </row>
    <row r="25" spans="3:14" x14ac:dyDescent="0.2">
      <c r="H25" s="26"/>
      <c r="I25" s="26"/>
    </row>
    <row r="26" spans="3:14" x14ac:dyDescent="0.2">
      <c r="H26" s="149"/>
      <c r="I26" s="149"/>
      <c r="N26" t="s">
        <v>42</v>
      </c>
    </row>
    <row r="27" spans="3:14" x14ac:dyDescent="0.2">
      <c r="H27" s="149"/>
      <c r="I27" s="149"/>
    </row>
    <row r="28" spans="3:14" ht="12.75" customHeight="1" x14ac:dyDescent="0.2"/>
    <row r="29" spans="3:14" ht="12.75" customHeight="1" x14ac:dyDescent="0.2"/>
    <row r="30" spans="3:14" ht="9.75" customHeight="1" x14ac:dyDescent="0.2"/>
    <row r="37" spans="8:9" x14ac:dyDescent="0.2">
      <c r="H37" s="26"/>
      <c r="I37" s="26"/>
    </row>
    <row r="38" spans="8:9" x14ac:dyDescent="0.2">
      <c r="H38" s="26"/>
      <c r="I38" s="26"/>
    </row>
    <row r="39" spans="8:9" x14ac:dyDescent="0.2">
      <c r="H39" s="149"/>
      <c r="I39" s="149"/>
    </row>
    <row r="40" spans="8:9" x14ac:dyDescent="0.2">
      <c r="H40" s="149"/>
      <c r="I40" s="149"/>
    </row>
    <row r="41" spans="8:9" ht="12.75" customHeight="1" x14ac:dyDescent="0.2"/>
    <row r="42" spans="8:9" ht="13.5" customHeight="1" x14ac:dyDescent="0.2"/>
    <row r="43" spans="8:9" ht="12.75" customHeight="1" x14ac:dyDescent="0.2"/>
    <row r="49" spans="3:9" x14ac:dyDescent="0.2">
      <c r="H49" s="26"/>
      <c r="I49" s="26"/>
    </row>
    <row r="50" spans="3:9" x14ac:dyDescent="0.2">
      <c r="H50" s="26"/>
      <c r="I50" s="26"/>
    </row>
    <row r="51" spans="3:9" x14ac:dyDescent="0.2">
      <c r="H51" s="149"/>
      <c r="I51" s="149"/>
    </row>
    <row r="52" spans="3:9" x14ac:dyDescent="0.2">
      <c r="H52" s="149"/>
      <c r="I52" s="149"/>
    </row>
    <row r="55" spans="3:9" ht="15.75" customHeight="1" x14ac:dyDescent="0.2"/>
    <row r="56" spans="3:9" ht="12.75" customHeight="1" x14ac:dyDescent="0.2"/>
    <row r="57" spans="3:9" ht="12.75" customHeight="1" x14ac:dyDescent="0.2"/>
    <row r="58" spans="3:9" ht="12.75" customHeight="1" x14ac:dyDescent="0.2"/>
    <row r="60" spans="3:9" x14ac:dyDescent="0.2">
      <c r="C60" s="27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>
      <selection activeCell="S24" sqref="S24"/>
    </sheetView>
  </sheetViews>
  <sheetFormatPr defaultColWidth="9.140625" defaultRowHeight="12.75" x14ac:dyDescent="0.2"/>
  <cols>
    <col min="1" max="1" width="3.140625" bestFit="1" customWidth="1"/>
    <col min="2" max="2" width="28" customWidth="1"/>
    <col min="3" max="3" width="11.7109375" customWidth="1"/>
    <col min="4" max="9" width="11.7109375" bestFit="1" customWidth="1"/>
    <col min="10" max="10" width="10.140625" bestFit="1" customWidth="1"/>
    <col min="11" max="14" width="11.7109375" bestFit="1" customWidth="1"/>
    <col min="15" max="15" width="12.7109375" bestFit="1" customWidth="1"/>
    <col min="16" max="16" width="6.7109375" bestFit="1" customWidth="1"/>
  </cols>
  <sheetData>
    <row r="1" spans="1:16" x14ac:dyDescent="0.2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3" spans="1:16" ht="15.75" x14ac:dyDescent="0.25">
      <c r="A3" s="33"/>
      <c r="B3" s="68" t="s">
        <v>115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s="35" customFormat="1" x14ac:dyDescent="0.2">
      <c r="A4" s="45"/>
      <c r="B4" s="57" t="s">
        <v>102</v>
      </c>
      <c r="C4" s="57" t="s">
        <v>43</v>
      </c>
      <c r="D4" s="57" t="s">
        <v>44</v>
      </c>
      <c r="E4" s="57" t="s">
        <v>45</v>
      </c>
      <c r="F4" s="57" t="s">
        <v>46</v>
      </c>
      <c r="G4" s="57" t="s">
        <v>47</v>
      </c>
      <c r="H4" s="57" t="s">
        <v>48</v>
      </c>
      <c r="I4" s="57" t="s">
        <v>0</v>
      </c>
      <c r="J4" s="57" t="s">
        <v>101</v>
      </c>
      <c r="K4" s="57" t="s">
        <v>49</v>
      </c>
      <c r="L4" s="57" t="s">
        <v>50</v>
      </c>
      <c r="M4" s="57" t="s">
        <v>51</v>
      </c>
      <c r="N4" s="57" t="s">
        <v>52</v>
      </c>
      <c r="O4" s="58" t="s">
        <v>100</v>
      </c>
      <c r="P4" s="58" t="s">
        <v>99</v>
      </c>
    </row>
    <row r="5" spans="1:16" x14ac:dyDescent="0.2">
      <c r="A5" s="50" t="s">
        <v>98</v>
      </c>
      <c r="B5" s="51" t="s">
        <v>162</v>
      </c>
      <c r="C5" s="74">
        <v>1587093.13876</v>
      </c>
      <c r="D5" s="74">
        <v>0</v>
      </c>
      <c r="E5" s="74">
        <v>0</v>
      </c>
      <c r="F5" s="74">
        <v>0</v>
      </c>
      <c r="G5" s="74">
        <v>0</v>
      </c>
      <c r="H5" s="74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74">
        <v>1587093.13876</v>
      </c>
      <c r="P5" s="53">
        <f t="shared" ref="P5:P24" si="0">O5/O$26*100</f>
        <v>9.0141337576653733</v>
      </c>
    </row>
    <row r="6" spans="1:16" x14ac:dyDescent="0.2">
      <c r="A6" s="50" t="s">
        <v>97</v>
      </c>
      <c r="B6" s="51" t="s">
        <v>163</v>
      </c>
      <c r="C6" s="74">
        <v>1135206.9798399999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74">
        <v>1135206.9798399999</v>
      </c>
      <c r="P6" s="53">
        <f t="shared" si="0"/>
        <v>6.4475784747630476</v>
      </c>
    </row>
    <row r="7" spans="1:16" x14ac:dyDescent="0.2">
      <c r="A7" s="50" t="s">
        <v>96</v>
      </c>
      <c r="B7" s="51" t="s">
        <v>164</v>
      </c>
      <c r="C7" s="74">
        <v>1026519.05368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74">
        <v>1026519.05368</v>
      </c>
      <c r="P7" s="53">
        <f t="shared" si="0"/>
        <v>5.8302690804228012</v>
      </c>
    </row>
    <row r="8" spans="1:16" x14ac:dyDescent="0.2">
      <c r="A8" s="50" t="s">
        <v>95</v>
      </c>
      <c r="B8" s="51" t="s">
        <v>165</v>
      </c>
      <c r="C8" s="74">
        <v>959037.45262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74">
        <v>959037.45262</v>
      </c>
      <c r="P8" s="53">
        <f t="shared" si="0"/>
        <v>5.4469971959437906</v>
      </c>
    </row>
    <row r="9" spans="1:16" x14ac:dyDescent="0.2">
      <c r="A9" s="50" t="s">
        <v>94</v>
      </c>
      <c r="B9" s="51" t="s">
        <v>166</v>
      </c>
      <c r="C9" s="74">
        <v>823531.75416000001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74">
        <v>823531.75416000001</v>
      </c>
      <c r="P9" s="53">
        <f t="shared" si="0"/>
        <v>4.6773722375757858</v>
      </c>
    </row>
    <row r="10" spans="1:16" x14ac:dyDescent="0.2">
      <c r="A10" s="50" t="s">
        <v>93</v>
      </c>
      <c r="B10" s="51" t="s">
        <v>167</v>
      </c>
      <c r="C10" s="74">
        <v>753727.68960000004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74">
        <v>753727.68960000004</v>
      </c>
      <c r="P10" s="53">
        <f t="shared" si="0"/>
        <v>4.2809095729686142</v>
      </c>
    </row>
    <row r="11" spans="1:16" x14ac:dyDescent="0.2">
      <c r="A11" s="50" t="s">
        <v>92</v>
      </c>
      <c r="B11" s="51" t="s">
        <v>168</v>
      </c>
      <c r="C11" s="74">
        <v>733394.75124999997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74">
        <v>733394.75124999997</v>
      </c>
      <c r="P11" s="53">
        <f t="shared" si="0"/>
        <v>4.1654255969516401</v>
      </c>
    </row>
    <row r="12" spans="1:16" x14ac:dyDescent="0.2">
      <c r="A12" s="50" t="s">
        <v>91</v>
      </c>
      <c r="B12" s="51" t="s">
        <v>169</v>
      </c>
      <c r="C12" s="74">
        <v>582265.51427000004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74">
        <v>582265.51427000004</v>
      </c>
      <c r="P12" s="53">
        <f t="shared" si="0"/>
        <v>3.3070644059405088</v>
      </c>
    </row>
    <row r="13" spans="1:16" x14ac:dyDescent="0.2">
      <c r="A13" s="50" t="s">
        <v>90</v>
      </c>
      <c r="B13" s="51" t="s">
        <v>170</v>
      </c>
      <c r="C13" s="74">
        <v>516498.29745000001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74">
        <v>516498.29745000001</v>
      </c>
      <c r="P13" s="53">
        <f t="shared" si="0"/>
        <v>2.9335296241393327</v>
      </c>
    </row>
    <row r="14" spans="1:16" x14ac:dyDescent="0.2">
      <c r="A14" s="50" t="s">
        <v>89</v>
      </c>
      <c r="B14" s="51" t="s">
        <v>171</v>
      </c>
      <c r="C14" s="74">
        <v>439395.82412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74">
        <v>439395.82412</v>
      </c>
      <c r="P14" s="53">
        <f t="shared" si="0"/>
        <v>2.4956145511862342</v>
      </c>
    </row>
    <row r="15" spans="1:16" x14ac:dyDescent="0.2">
      <c r="A15" s="50" t="s">
        <v>88</v>
      </c>
      <c r="B15" s="51" t="s">
        <v>206</v>
      </c>
      <c r="C15" s="74">
        <v>399169.96006999997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74">
        <v>399169.96006999997</v>
      </c>
      <c r="P15" s="53">
        <f t="shared" si="0"/>
        <v>2.2671457170586642</v>
      </c>
    </row>
    <row r="16" spans="1:16" x14ac:dyDescent="0.2">
      <c r="A16" s="50" t="s">
        <v>87</v>
      </c>
      <c r="B16" s="51" t="s">
        <v>207</v>
      </c>
      <c r="C16" s="74">
        <v>383064.04141000001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74">
        <v>383064.04141000001</v>
      </c>
      <c r="P16" s="53">
        <f t="shared" si="0"/>
        <v>2.1756697339889191</v>
      </c>
    </row>
    <row r="17" spans="1:16" x14ac:dyDescent="0.2">
      <c r="A17" s="50" t="s">
        <v>86</v>
      </c>
      <c r="B17" s="51" t="s">
        <v>208</v>
      </c>
      <c r="C17" s="74">
        <v>338070.96325999999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74">
        <v>338070.96325999999</v>
      </c>
      <c r="P17" s="53">
        <f t="shared" si="0"/>
        <v>1.9201247916611694</v>
      </c>
    </row>
    <row r="18" spans="1:16" x14ac:dyDescent="0.2">
      <c r="A18" s="50" t="s">
        <v>85</v>
      </c>
      <c r="B18" s="51" t="s">
        <v>209</v>
      </c>
      <c r="C18" s="74">
        <v>315950.20857000002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74">
        <v>315950.20857000002</v>
      </c>
      <c r="P18" s="53">
        <f t="shared" si="0"/>
        <v>1.7944866443297816</v>
      </c>
    </row>
    <row r="19" spans="1:16" x14ac:dyDescent="0.2">
      <c r="A19" s="50" t="s">
        <v>84</v>
      </c>
      <c r="B19" s="51" t="s">
        <v>210</v>
      </c>
      <c r="C19" s="74">
        <v>306223.55780000001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74">
        <v>306223.55780000001</v>
      </c>
      <c r="P19" s="53">
        <f t="shared" si="0"/>
        <v>1.7392426709840325</v>
      </c>
    </row>
    <row r="20" spans="1:16" x14ac:dyDescent="0.2">
      <c r="A20" s="50" t="s">
        <v>83</v>
      </c>
      <c r="B20" s="51" t="s">
        <v>211</v>
      </c>
      <c r="C20" s="74">
        <v>305043.12823999999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74">
        <v>305043.12823999999</v>
      </c>
      <c r="P20" s="53">
        <f t="shared" si="0"/>
        <v>1.7325382440758197</v>
      </c>
    </row>
    <row r="21" spans="1:16" x14ac:dyDescent="0.2">
      <c r="A21" s="50" t="s">
        <v>82</v>
      </c>
      <c r="B21" s="51" t="s">
        <v>212</v>
      </c>
      <c r="C21" s="74">
        <v>301611.02192000003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74">
        <v>301611.02192000003</v>
      </c>
      <c r="P21" s="53">
        <f t="shared" si="0"/>
        <v>1.7130450809567481</v>
      </c>
    </row>
    <row r="22" spans="1:16" x14ac:dyDescent="0.2">
      <c r="A22" s="50" t="s">
        <v>81</v>
      </c>
      <c r="B22" s="51" t="s">
        <v>213</v>
      </c>
      <c r="C22" s="74">
        <v>258389.01300000001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74">
        <v>258389.01300000001</v>
      </c>
      <c r="P22" s="53">
        <f t="shared" si="0"/>
        <v>1.4675591922178624</v>
      </c>
    </row>
    <row r="23" spans="1:16" x14ac:dyDescent="0.2">
      <c r="A23" s="50" t="s">
        <v>80</v>
      </c>
      <c r="B23" s="51" t="s">
        <v>214</v>
      </c>
      <c r="C23" s="74">
        <v>245810.95989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74">
        <v>245810.95989</v>
      </c>
      <c r="P23" s="53">
        <f t="shared" si="0"/>
        <v>1.3961202511906563</v>
      </c>
    </row>
    <row r="24" spans="1:16" x14ac:dyDescent="0.2">
      <c r="A24" s="50" t="s">
        <v>79</v>
      </c>
      <c r="B24" s="51" t="s">
        <v>215</v>
      </c>
      <c r="C24" s="74">
        <v>209857.59828999999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74">
        <v>209857.59828999999</v>
      </c>
      <c r="P24" s="53">
        <f t="shared" si="0"/>
        <v>1.1919177361742275</v>
      </c>
    </row>
    <row r="25" spans="1:16" x14ac:dyDescent="0.2">
      <c r="A25" s="33"/>
      <c r="B25" s="150" t="s">
        <v>78</v>
      </c>
      <c r="C25" s="15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5">
        <f>SUM(O5:O24)</f>
        <v>11619860.908199999</v>
      </c>
      <c r="P25" s="55">
        <f>SUM(P5:P24)</f>
        <v>65.996744560195012</v>
      </c>
    </row>
    <row r="26" spans="1:16" ht="13.5" customHeight="1" x14ac:dyDescent="0.2">
      <c r="A26" s="33"/>
      <c r="B26" s="151" t="s">
        <v>77</v>
      </c>
      <c r="C26" s="151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75">
        <v>17606718.309570003</v>
      </c>
      <c r="P26" s="52">
        <f>O26/O$26*100</f>
        <v>100</v>
      </c>
    </row>
    <row r="27" spans="1:16" x14ac:dyDescent="0.2">
      <c r="B27" s="34"/>
    </row>
    <row r="28" spans="1:16" x14ac:dyDescent="0.2">
      <c r="B28" s="26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>
      <selection activeCell="O5" sqref="O5"/>
    </sheetView>
  </sheetViews>
  <sheetFormatPr defaultColWidth="9.140625" defaultRowHeight="12.75" x14ac:dyDescent="0.2"/>
  <sheetData>
    <row r="22" spans="1:1" x14ac:dyDescent="0.2">
      <c r="A22" t="s">
        <v>107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>
      <selection activeCell="K9" sqref="K9"/>
    </sheetView>
  </sheetViews>
  <sheetFormatPr defaultColWidth="9.140625" defaultRowHeight="12.75" x14ac:dyDescent="0.2"/>
  <cols>
    <col min="5" max="5" width="10.5703125" customWidth="1"/>
  </cols>
  <sheetData>
    <row r="1" spans="2:2" ht="15" x14ac:dyDescent="0.25">
      <c r="B1" s="28" t="s">
        <v>2</v>
      </c>
    </row>
    <row r="2" spans="2:2" ht="15" x14ac:dyDescent="0.25">
      <c r="B2" s="28" t="s">
        <v>53</v>
      </c>
    </row>
    <row r="13" spans="2:2" ht="12.75" customHeight="1" x14ac:dyDescent="0.2"/>
    <row r="30" ht="12.75" customHeight="1" x14ac:dyDescent="0.2"/>
    <row r="46" ht="12.75" customHeight="1" x14ac:dyDescent="0.2"/>
    <row r="60" ht="12.75" customHeight="1" x14ac:dyDescent="0.2"/>
    <row r="80" ht="12.75" customHeight="1" x14ac:dyDescent="0.2"/>
    <row r="84" ht="3.75" customHeight="1" x14ac:dyDescent="0.2"/>
    <row r="95" ht="12.75" customHeight="1" x14ac:dyDescent="0.2"/>
    <row r="105" spans="1:1" ht="3.75" customHeight="1" x14ac:dyDescent="0.2"/>
    <row r="112" spans="1:1" x14ac:dyDescent="0.2">
      <c r="A112" s="27"/>
    </row>
    <row r="113" ht="12.75" customHeight="1" x14ac:dyDescent="0.2"/>
    <row r="127" ht="12.75" customHeight="1" x14ac:dyDescent="0.2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2002_2026_AYLIK_IHR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Cagri Koksal</cp:lastModifiedBy>
  <cp:lastPrinted>2016-02-26T09:44:09Z</cp:lastPrinted>
  <dcterms:created xsi:type="dcterms:W3CDTF">2013-08-01T04:41:02Z</dcterms:created>
  <dcterms:modified xsi:type="dcterms:W3CDTF">2026-02-01T16:23:53Z</dcterms:modified>
</cp:coreProperties>
</file>